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3.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drawings/drawing4.xml" ContentType="application/vnd.openxmlformats-officedocument.drawing+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drawings/drawing5.xml" ContentType="application/vnd.openxmlformats-officedocument.drawing+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drawings/drawing6.xml" ContentType="application/vnd.openxmlformats-officedocument.drawing+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updateLinks="never" codeName="ThisWorkbook" defaultThemeVersion="124226"/>
  <mc:AlternateContent xmlns:mc="http://schemas.openxmlformats.org/markup-compatibility/2006">
    <mc:Choice Requires="x15">
      <x15ac:absPath xmlns:x15ac="http://schemas.microsoft.com/office/spreadsheetml/2010/11/ac" url="C:\Users\DL24-639Au\Desktop\2025春配布資料\"/>
    </mc:Choice>
  </mc:AlternateContent>
  <xr:revisionPtr revIDLastSave="0" documentId="13_ncr:1_{52B6B037-764A-42C2-90B5-7C2F085B5F52}" xr6:coauthVersionLast="47" xr6:coauthVersionMax="47" xr10:uidLastSave="{00000000-0000-0000-0000-000000000000}"/>
  <bookViews>
    <workbookView xWindow="3060" yWindow="30" windowWidth="25995" windowHeight="15000" xr2:uid="{00000000-000D-0000-FFFF-FFFF00000000}"/>
  </bookViews>
  <sheets>
    <sheet name="依頼書" sheetId="3" r:id="rId1"/>
    <sheet name="貼付用シート" sheetId="7" state="hidden" r:id="rId2"/>
    <sheet name="記入例【職員】 " sheetId="12" r:id="rId3"/>
    <sheet name="記入例【学生】" sheetId="13" r:id="rId4"/>
    <sheet name="記入例【学外者】" sheetId="10" r:id="rId5"/>
    <sheet name="記入例【受領代理人】" sheetId="14" r:id="rId6"/>
    <sheet name="記入例【企業、団体等】" sheetId="11" r:id="rId7"/>
    <sheet name="処理用" sheetId="8" state="hidden" r:id="rId8"/>
    <sheet name="開発メモ" sheetId="5" state="hidden" r:id="rId9"/>
    <sheet name="リスト_IPK" sheetId="6" state="hidden" r:id="rId10"/>
    <sheet name="リスト_様式" sheetId="9" state="hidden" r:id="rId11"/>
  </sheets>
  <externalReferences>
    <externalReference r:id="rId12"/>
    <externalReference r:id="rId13"/>
  </externalReferences>
  <definedNames>
    <definedName name="_xlnm.Print_Area" localSheetId="0">依頼書!$A$1:$T$44</definedName>
    <definedName name="_xlnm.Print_Area" localSheetId="4">記入例【学外者】!$A$1:$T$52</definedName>
    <definedName name="_xlnm.Print_Area" localSheetId="3">記入例【学生】!$A$1:$T$52</definedName>
    <definedName name="_xlnm.Print_Area" localSheetId="6">'記入例【企業、団体等】'!$A$1:$T$52</definedName>
    <definedName name="_xlnm.Print_Area" localSheetId="5">記入例【受領代理人】!$A$1:$T$52</definedName>
    <definedName name="_xlnm.Print_Area" localSheetId="2">'記入例【職員】 '!$A$1:$T$52</definedName>
    <definedName name="_xlnm.Print_Area" localSheetId="1">貼付用シート!$A$11:$E$73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42" i="14" l="1"/>
  <c r="AJ42" i="14" s="1"/>
  <c r="AH36" i="14"/>
  <c r="AI36" i="14" s="1"/>
  <c r="AI33" i="14"/>
  <c r="AJ33" i="14" s="1"/>
  <c r="AI30" i="14"/>
  <c r="AH30" i="14"/>
  <c r="AK27" i="14"/>
  <c r="AL27" i="14" s="1"/>
  <c r="AI24" i="14"/>
  <c r="AJ24" i="14" s="1"/>
  <c r="AH21" i="14"/>
  <c r="AI21" i="14" s="1"/>
  <c r="U21" i="14"/>
  <c r="U20" i="14"/>
  <c r="AH18" i="14"/>
  <c r="AI18" i="14" s="1"/>
  <c r="U12" i="14"/>
  <c r="W14" i="14" s="1"/>
  <c r="AM10" i="14"/>
  <c r="AN10" i="14" s="1"/>
  <c r="K10" i="14"/>
  <c r="AH7" i="14"/>
  <c r="AH4" i="14"/>
  <c r="AI4" i="14" s="1"/>
  <c r="AI7" i="14" s="1"/>
  <c r="AI42" i="13"/>
  <c r="AJ42" i="13" s="1"/>
  <c r="AH36" i="13"/>
  <c r="AI36" i="13" s="1"/>
  <c r="AI33" i="13"/>
  <c r="AJ33" i="13" s="1"/>
  <c r="AH30" i="13"/>
  <c r="AI30" i="13" s="1"/>
  <c r="AK27" i="13"/>
  <c r="AL27" i="13" s="1"/>
  <c r="AI24" i="13"/>
  <c r="AJ24" i="13" s="1"/>
  <c r="AH21" i="13"/>
  <c r="AI21" i="13" s="1"/>
  <c r="U21" i="13"/>
  <c r="U20" i="13"/>
  <c r="AH18" i="13"/>
  <c r="AI18" i="13" s="1"/>
  <c r="U12" i="13"/>
  <c r="W14" i="13" s="1"/>
  <c r="AM10" i="13"/>
  <c r="AN10" i="13" s="1"/>
  <c r="K10" i="13"/>
  <c r="AH7" i="13"/>
  <c r="AH4" i="13"/>
  <c r="AI4" i="13" s="1"/>
  <c r="AI7" i="13" s="1"/>
  <c r="AI42" i="12"/>
  <c r="AJ42" i="12" s="1"/>
  <c r="AH36" i="12"/>
  <c r="AI36" i="12" s="1"/>
  <c r="AI33" i="12"/>
  <c r="AJ33" i="12" s="1"/>
  <c r="AH30" i="12"/>
  <c r="AI30" i="12" s="1"/>
  <c r="AK27" i="12"/>
  <c r="AL27" i="12" s="1"/>
  <c r="AI24" i="12"/>
  <c r="AJ24" i="12" s="1"/>
  <c r="AH21" i="12"/>
  <c r="AI21" i="12" s="1"/>
  <c r="U21" i="12"/>
  <c r="U20" i="12"/>
  <c r="AH18" i="12"/>
  <c r="AI18" i="12" s="1"/>
  <c r="U12" i="12"/>
  <c r="W14" i="12" s="1"/>
  <c r="AM10" i="12"/>
  <c r="AN10" i="12" s="1"/>
  <c r="K10" i="12"/>
  <c r="AH7" i="12"/>
  <c r="AH4" i="12"/>
  <c r="AI4" i="12" s="1"/>
  <c r="AI7" i="12" s="1"/>
  <c r="AI42" i="11"/>
  <c r="AJ42" i="11" s="1"/>
  <c r="AH36" i="11"/>
  <c r="AI36" i="11" s="1"/>
  <c r="AI33" i="11"/>
  <c r="AJ33" i="11" s="1"/>
  <c r="AH30" i="11"/>
  <c r="AI30" i="11" s="1"/>
  <c r="AK27" i="11"/>
  <c r="AL27" i="11" s="1"/>
  <c r="AI24" i="11"/>
  <c r="AJ24" i="11" s="1"/>
  <c r="AH21" i="11"/>
  <c r="AI21" i="11" s="1"/>
  <c r="U21" i="11"/>
  <c r="U20" i="11"/>
  <c r="AH18" i="11"/>
  <c r="AI18" i="11" s="1"/>
  <c r="U12" i="11"/>
  <c r="W14" i="11" s="1"/>
  <c r="AM10" i="11"/>
  <c r="AN10" i="11" s="1"/>
  <c r="K10" i="11"/>
  <c r="AH7" i="11"/>
  <c r="AH4" i="11"/>
  <c r="AI4" i="11" s="1"/>
  <c r="AI42" i="10"/>
  <c r="AJ42" i="10" s="1"/>
  <c r="AH36" i="10"/>
  <c r="AI36" i="10" s="1"/>
  <c r="AI33" i="10"/>
  <c r="AJ33" i="10" s="1"/>
  <c r="AH30" i="10"/>
  <c r="AI30" i="10" s="1"/>
  <c r="AK27" i="10"/>
  <c r="AL27" i="10" s="1"/>
  <c r="AI24" i="10"/>
  <c r="AJ24" i="10" s="1"/>
  <c r="AH21" i="10"/>
  <c r="AI21" i="10" s="1"/>
  <c r="U21" i="10"/>
  <c r="U20" i="10"/>
  <c r="AH18" i="10"/>
  <c r="AI18" i="10" s="1"/>
  <c r="U12" i="10"/>
  <c r="W14" i="10" s="1"/>
  <c r="AM10" i="10"/>
  <c r="AN10" i="10" s="1"/>
  <c r="K10" i="10"/>
  <c r="AH7" i="10"/>
  <c r="AH4" i="10"/>
  <c r="AI4" i="10" s="1"/>
  <c r="AI7" i="10" s="1"/>
  <c r="AI7" i="11" l="1"/>
  <c r="U14" i="14"/>
  <c r="V14" i="14"/>
  <c r="U14" i="13"/>
  <c r="V14" i="13"/>
  <c r="V14" i="12"/>
  <c r="U14" i="12"/>
  <c r="U14" i="11"/>
  <c r="V14" i="11"/>
  <c r="U14" i="10"/>
  <c r="V14" i="10"/>
  <c r="C31" i="7" l="1"/>
  <c r="C32" i="8"/>
  <c r="C24" i="8"/>
  <c r="C35" i="7"/>
  <c r="C81" i="8" l="1"/>
  <c r="C50" i="7"/>
  <c r="AH4" i="3" l="1"/>
  <c r="AI4" i="3" s="1"/>
  <c r="AH7" i="3"/>
  <c r="K10" i="3"/>
  <c r="AM10" i="3"/>
  <c r="AN10" i="3" s="1"/>
  <c r="U12" i="3"/>
  <c r="U14" i="3" s="1"/>
  <c r="AH18" i="3"/>
  <c r="AI18" i="3" s="1"/>
  <c r="U20" i="3"/>
  <c r="U21" i="3"/>
  <c r="AH21" i="3"/>
  <c r="AI21" i="3" s="1"/>
  <c r="AI24" i="3"/>
  <c r="AJ24" i="3" s="1"/>
  <c r="AK27" i="3"/>
  <c r="AL27" i="3" s="1"/>
  <c r="AH30" i="3"/>
  <c r="AI30" i="3" s="1"/>
  <c r="AI33" i="3"/>
  <c r="AJ33" i="3" s="1"/>
  <c r="AH36" i="3"/>
  <c r="AI36" i="3" s="1"/>
  <c r="AI42" i="3"/>
  <c r="AJ42" i="3" s="1"/>
  <c r="AI7" i="3" l="1"/>
  <c r="W14" i="3"/>
  <c r="V14" i="3"/>
  <c r="L29" i="7" l="1"/>
  <c r="M29" i="7" s="1"/>
  <c r="T37" i="7"/>
  <c r="U37" i="7" s="1"/>
  <c r="T38" i="7"/>
  <c r="U38" i="7" s="1"/>
  <c r="T39" i="7"/>
  <c r="U39" i="7" s="1"/>
  <c r="T47" i="7"/>
  <c r="U47" i="7" s="1"/>
  <c r="T49" i="7"/>
  <c r="U49" i="7" s="1"/>
  <c r="T51" i="7"/>
  <c r="U51" i="7" s="1"/>
  <c r="T54" i="7"/>
  <c r="U54" i="7" s="1"/>
  <c r="T55" i="7"/>
  <c r="U55" i="7" s="1"/>
  <c r="T61" i="7"/>
  <c r="U61" i="7" s="1"/>
  <c r="T62" i="7"/>
  <c r="U62" i="7" s="1"/>
  <c r="T64" i="7"/>
  <c r="U64" i="7" s="1"/>
  <c r="T65" i="7"/>
  <c r="U65" i="7" s="1"/>
  <c r="T66" i="7"/>
  <c r="U66" i="7" s="1"/>
  <c r="T27" i="7"/>
  <c r="U27" i="7" s="1"/>
  <c r="T28" i="7"/>
  <c r="U28" i="7" s="1"/>
  <c r="T29" i="7"/>
  <c r="U29" i="7" s="1"/>
  <c r="P30" i="7"/>
  <c r="P32" i="7"/>
  <c r="P33" i="7"/>
  <c r="P34" i="7"/>
  <c r="P36" i="7"/>
  <c r="P37" i="7"/>
  <c r="P38" i="7"/>
  <c r="P39" i="7"/>
  <c r="P40" i="7"/>
  <c r="P42" i="7"/>
  <c r="P43" i="7"/>
  <c r="P44" i="7"/>
  <c r="P45" i="7"/>
  <c r="P46" i="7"/>
  <c r="P47" i="7"/>
  <c r="P49" i="7"/>
  <c r="P51" i="7"/>
  <c r="P53" i="7"/>
  <c r="P55" i="7"/>
  <c r="P56" i="7"/>
  <c r="P57" i="7"/>
  <c r="P58" i="7"/>
  <c r="P59" i="7"/>
  <c r="P61" i="7"/>
  <c r="P62" i="7"/>
  <c r="P63" i="7"/>
  <c r="P64" i="7"/>
  <c r="P65" i="7"/>
  <c r="P66" i="7"/>
  <c r="I27" i="7"/>
  <c r="J27" i="7" s="1"/>
  <c r="L28" i="7"/>
  <c r="M28" i="7" s="1"/>
  <c r="L32" i="7"/>
  <c r="M32" i="7" s="1"/>
  <c r="L33" i="7"/>
  <c r="M33" i="7" s="1"/>
  <c r="L37" i="7"/>
  <c r="M37" i="7" s="1"/>
  <c r="L38" i="7"/>
  <c r="M38" i="7" s="1"/>
  <c r="L39" i="7"/>
  <c r="M39" i="7" s="1"/>
  <c r="L40" i="7"/>
  <c r="M40" i="7" s="1"/>
  <c r="L45" i="7"/>
  <c r="M45" i="7" s="1"/>
  <c r="L46" i="7"/>
  <c r="M46" i="7" s="1"/>
  <c r="L47" i="7"/>
  <c r="M47" i="7" s="1"/>
  <c r="L49" i="7"/>
  <c r="M49" i="7" s="1"/>
  <c r="L54" i="7"/>
  <c r="M54" i="7" s="1"/>
  <c r="L55" i="7"/>
  <c r="M55" i="7" s="1"/>
  <c r="L56" i="7"/>
  <c r="M56" i="7" s="1"/>
  <c r="L57" i="7"/>
  <c r="M57" i="7" s="1"/>
  <c r="L58" i="7"/>
  <c r="M58" i="7" s="1"/>
  <c r="L59" i="7"/>
  <c r="M59" i="7" s="1"/>
  <c r="L61" i="7"/>
  <c r="M61" i="7" s="1"/>
  <c r="L62" i="7"/>
  <c r="M62" i="7" s="1"/>
  <c r="L63" i="7"/>
  <c r="M63" i="7" s="1"/>
  <c r="L64" i="7"/>
  <c r="M64" i="7" s="1"/>
  <c r="L65" i="7"/>
  <c r="M65" i="7" s="1"/>
  <c r="L66" i="7"/>
  <c r="M66" i="7" s="1"/>
  <c r="L27" i="7"/>
  <c r="M27" i="7" s="1"/>
  <c r="I37" i="7"/>
  <c r="J37" i="7" s="1"/>
  <c r="I38" i="7"/>
  <c r="J38" i="7" s="1"/>
  <c r="I39" i="7"/>
  <c r="J39" i="7" s="1"/>
  <c r="I47" i="7"/>
  <c r="J47" i="7" s="1"/>
  <c r="I49" i="7"/>
  <c r="J49" i="7" s="1"/>
  <c r="I54" i="7"/>
  <c r="J54" i="7" s="1"/>
  <c r="I55" i="7"/>
  <c r="J55" i="7" s="1"/>
  <c r="I61" i="7"/>
  <c r="J61" i="7" s="1"/>
  <c r="I62" i="7"/>
  <c r="J62" i="7" s="1"/>
  <c r="I64" i="7"/>
  <c r="J64" i="7" s="1"/>
  <c r="I65" i="7"/>
  <c r="J65" i="7" s="1"/>
  <c r="I66" i="7"/>
  <c r="J66" i="7" s="1"/>
  <c r="I28" i="7"/>
  <c r="J28" i="7" s="1"/>
  <c r="I29" i="7"/>
  <c r="J29" i="7" s="1"/>
  <c r="C98" i="8"/>
  <c r="C75" i="8"/>
  <c r="C76" i="8" s="1"/>
  <c r="C48" i="7"/>
  <c r="C54" i="8"/>
  <c r="C55" i="8"/>
  <c r="X66" i="7" l="1"/>
  <c r="X39" i="7"/>
  <c r="X49" i="7"/>
  <c r="X47" i="7"/>
  <c r="X37" i="7"/>
  <c r="X62" i="7"/>
  <c r="X61" i="7"/>
  <c r="X38" i="7"/>
  <c r="X65" i="7"/>
  <c r="X55" i="7"/>
  <c r="C39" i="7"/>
  <c r="C38" i="7"/>
  <c r="C37" i="7"/>
  <c r="C70" i="8"/>
  <c r="C66" i="8"/>
  <c r="C62" i="8"/>
  <c r="C57" i="8" l="1"/>
  <c r="C56" i="8"/>
  <c r="S46" i="7" l="1"/>
  <c r="R46" i="7"/>
  <c r="S33" i="7"/>
  <c r="R33" i="7"/>
  <c r="S32" i="7"/>
  <c r="R32" i="7"/>
  <c r="T32" i="7" s="1"/>
  <c r="U32" i="7" s="1"/>
  <c r="T46" i="7" l="1"/>
  <c r="U46" i="7" s="1"/>
  <c r="T33" i="7"/>
  <c r="U33" i="7" s="1"/>
  <c r="G46" i="7"/>
  <c r="H46" i="7" s="1"/>
  <c r="I46" i="7" s="1"/>
  <c r="J46" i="7" s="1"/>
  <c r="X46" i="7" l="1"/>
  <c r="Z9" i="7"/>
  <c r="L9" i="7" l="1"/>
  <c r="K9" i="7"/>
  <c r="C167" i="8" l="1"/>
  <c r="K171" i="8" l="1"/>
  <c r="C168" i="8"/>
  <c r="C60" i="7" s="1"/>
  <c r="K173" i="8"/>
  <c r="K174" i="8"/>
  <c r="K172" i="8"/>
  <c r="C59" i="7"/>
  <c r="C58" i="7"/>
  <c r="C57" i="7"/>
  <c r="C56" i="7"/>
  <c r="C128" i="8" l="1"/>
  <c r="C52" i="7" l="1"/>
  <c r="N110" i="8"/>
  <c r="N109" i="8"/>
  <c r="N108" i="8"/>
  <c r="N107" i="8"/>
  <c r="N106" i="8"/>
  <c r="N105" i="8"/>
  <c r="N104" i="8"/>
  <c r="N103" i="8"/>
  <c r="N102" i="8"/>
  <c r="N101" i="8"/>
  <c r="P101" i="8" s="1"/>
  <c r="C53" i="7"/>
  <c r="C45" i="7"/>
  <c r="C44" i="7"/>
  <c r="C43" i="7"/>
  <c r="C42" i="7"/>
  <c r="G33" i="7"/>
  <c r="H33" i="7" s="1"/>
  <c r="I33" i="7" s="1"/>
  <c r="J33" i="7" s="1"/>
  <c r="X33" i="7" s="1"/>
  <c r="G32" i="7"/>
  <c r="H32" i="7" s="1"/>
  <c r="I32" i="7" s="1"/>
  <c r="J32" i="7" s="1"/>
  <c r="X32" i="7" s="1"/>
  <c r="N59" i="8"/>
  <c r="N58" i="8"/>
  <c r="N57" i="8"/>
  <c r="N56" i="8"/>
  <c r="N55" i="8"/>
  <c r="N54" i="8"/>
  <c r="N53" i="8"/>
  <c r="N52" i="8"/>
  <c r="N51" i="8"/>
  <c r="N50" i="8"/>
  <c r="N49" i="8"/>
  <c r="N48" i="8"/>
  <c r="N47" i="8"/>
  <c r="N46" i="8"/>
  <c r="N45" i="8"/>
  <c r="N44" i="8"/>
  <c r="N43" i="8"/>
  <c r="N42" i="8"/>
  <c r="N41" i="8"/>
  <c r="O41" i="8" s="1"/>
  <c r="C34" i="7"/>
  <c r="C30" i="7"/>
  <c r="P102" i="8" l="1"/>
  <c r="P103" i="8" s="1"/>
  <c r="P104" i="8" s="1"/>
  <c r="O101" i="8"/>
  <c r="O102" i="8" s="1"/>
  <c r="O103" i="8" s="1"/>
  <c r="O104" i="8" s="1"/>
  <c r="O105" i="8" s="1"/>
  <c r="O106" i="8" s="1"/>
  <c r="O107" i="8" s="1"/>
  <c r="O108" i="8" s="1"/>
  <c r="O109" i="8" s="1"/>
  <c r="O110" i="8" s="1"/>
  <c r="C51" i="7"/>
  <c r="C87" i="8"/>
  <c r="O42" i="8"/>
  <c r="O43" i="8" s="1"/>
  <c r="O44" i="8" s="1"/>
  <c r="O45" i="8" s="1"/>
  <c r="O46" i="8" s="1"/>
  <c r="O47" i="8" s="1"/>
  <c r="O48" i="8" s="1"/>
  <c r="O49" i="8" s="1"/>
  <c r="O50" i="8" s="1"/>
  <c r="O51" i="8" s="1"/>
  <c r="O52" i="8" s="1"/>
  <c r="O53" i="8" s="1"/>
  <c r="O54" i="8" s="1"/>
  <c r="O55" i="8" s="1"/>
  <c r="O56" i="8" s="1"/>
  <c r="O57" i="8" s="1"/>
  <c r="O58" i="8" s="1"/>
  <c r="O59" i="8" s="1"/>
  <c r="P105" i="8" l="1"/>
  <c r="P106" i="8" s="1"/>
  <c r="P107" i="8" s="1"/>
  <c r="P108" i="8" s="1"/>
  <c r="P109" i="8" s="1"/>
  <c r="P110" i="8" s="1"/>
  <c r="C49" i="7"/>
  <c r="C47" i="7"/>
  <c r="C134" i="8"/>
  <c r="C54" i="7"/>
  <c r="D54" i="7" s="1"/>
  <c r="C88" i="8" l="1"/>
  <c r="C55" i="7"/>
  <c r="C152" i="8"/>
  <c r="C29" i="7"/>
  <c r="D29" i="7" s="1"/>
  <c r="C44" i="8"/>
  <c r="C156" i="8" l="1"/>
  <c r="D66" i="7" s="1"/>
  <c r="G66" i="7" s="1"/>
  <c r="O54" i="7"/>
  <c r="P54" i="7" s="1"/>
  <c r="X54" i="7" s="1"/>
  <c r="O29" i="7"/>
  <c r="P29" i="7" s="1"/>
  <c r="X29" i="7" s="1"/>
  <c r="C151" i="8"/>
  <c r="C170" i="8" s="1"/>
  <c r="D55" i="7"/>
  <c r="C120" i="8" s="1"/>
  <c r="D51" i="7"/>
  <c r="G51" i="7" s="1"/>
  <c r="C27" i="7"/>
  <c r="C28" i="7"/>
  <c r="D28" i="7" s="1"/>
  <c r="C45" i="8"/>
  <c r="C40" i="7" s="1"/>
  <c r="C154" i="8" l="1"/>
  <c r="D65" i="7" s="1"/>
  <c r="G65" i="7" s="1"/>
  <c r="C155" i="8"/>
  <c r="D64" i="7" s="1"/>
  <c r="V64" i="7" s="1"/>
  <c r="H51" i="7"/>
  <c r="I51" i="7" s="1"/>
  <c r="J51" i="7" s="1"/>
  <c r="L51" i="7"/>
  <c r="M51" i="7" s="1"/>
  <c r="P9" i="7"/>
  <c r="AN9" i="7"/>
  <c r="C8" i="8"/>
  <c r="C143" i="8"/>
  <c r="C144" i="8" s="1"/>
  <c r="C145" i="8" s="1"/>
  <c r="C138" i="8"/>
  <c r="C139" i="8" s="1"/>
  <c r="C140" i="8" s="1"/>
  <c r="X64" i="7" l="1"/>
  <c r="W64" i="7"/>
  <c r="X51" i="7"/>
  <c r="G9" i="7"/>
  <c r="C9" i="7"/>
  <c r="G64" i="7"/>
  <c r="C129" i="8"/>
  <c r="C130" i="8" s="1"/>
  <c r="D59" i="7" s="1"/>
  <c r="C123" i="8"/>
  <c r="E123" i="8" s="1"/>
  <c r="D56" i="7" s="1"/>
  <c r="C124" i="8"/>
  <c r="E124" i="8" s="1"/>
  <c r="D57" i="7" s="1"/>
  <c r="C125" i="8"/>
  <c r="E125" i="8" s="1"/>
  <c r="D58" i="7" s="1"/>
  <c r="R59" i="7" l="1"/>
  <c r="S59" i="7"/>
  <c r="R58" i="7"/>
  <c r="S58" i="7"/>
  <c r="S57" i="7"/>
  <c r="R57" i="7"/>
  <c r="S56" i="7"/>
  <c r="R56" i="7"/>
  <c r="AF9" i="7"/>
  <c r="G58" i="7"/>
  <c r="H58" i="7" s="1"/>
  <c r="I58" i="7" s="1"/>
  <c r="J58" i="7" s="1"/>
  <c r="AD9" i="7"/>
  <c r="G56" i="7"/>
  <c r="H56" i="7" s="1"/>
  <c r="I56" i="7" s="1"/>
  <c r="J56" i="7" s="1"/>
  <c r="AE9" i="7"/>
  <c r="G57" i="7"/>
  <c r="H57" i="7" s="1"/>
  <c r="I57" i="7" s="1"/>
  <c r="J57" i="7" s="1"/>
  <c r="AB9" i="7"/>
  <c r="G59" i="7"/>
  <c r="H59" i="7" s="1"/>
  <c r="I59" i="7" s="1"/>
  <c r="J59" i="7" s="1"/>
  <c r="C99" i="8"/>
  <c r="O112" i="8" s="1"/>
  <c r="C92" i="8"/>
  <c r="C93" i="8" s="1"/>
  <c r="C94" i="8" s="1"/>
  <c r="C95" i="8" s="1"/>
  <c r="D52" i="7" s="1"/>
  <c r="O52" i="7" s="1"/>
  <c r="P52" i="7" s="1"/>
  <c r="C82" i="8"/>
  <c r="C83" i="8" s="1"/>
  <c r="C84" i="8" s="1"/>
  <c r="D50" i="7" s="1"/>
  <c r="O50" i="7" s="1"/>
  <c r="P50" i="7" s="1"/>
  <c r="C71" i="8"/>
  <c r="D39" i="7" s="1"/>
  <c r="C16" i="7" s="1"/>
  <c r="C67" i="8"/>
  <c r="C63" i="8"/>
  <c r="D37" i="7" s="1"/>
  <c r="E57" i="8"/>
  <c r="D45" i="7" s="1"/>
  <c r="E56" i="8"/>
  <c r="D44" i="7" s="1"/>
  <c r="E55" i="8"/>
  <c r="D43" i="7" s="1"/>
  <c r="E54" i="8"/>
  <c r="D42" i="7" s="1"/>
  <c r="C50" i="8"/>
  <c r="C41" i="7" s="1"/>
  <c r="D41" i="7" s="1"/>
  <c r="O41" i="7" s="1"/>
  <c r="P41" i="7" s="1"/>
  <c r="C36" i="8"/>
  <c r="E30" i="7" s="1"/>
  <c r="C25" i="8"/>
  <c r="C26" i="8" s="1"/>
  <c r="C5" i="8"/>
  <c r="C6" i="8" s="1"/>
  <c r="C18" i="8"/>
  <c r="D49" i="7"/>
  <c r="G49" i="7" s="1"/>
  <c r="D47" i="7"/>
  <c r="E46" i="7"/>
  <c r="D40" i="7"/>
  <c r="D38" i="7" l="1"/>
  <c r="K170" i="8" s="1"/>
  <c r="C100" i="8"/>
  <c r="D53" i="7" s="1"/>
  <c r="J25" i="8"/>
  <c r="C27" i="8" s="1"/>
  <c r="T57" i="7"/>
  <c r="U57" i="7" s="1"/>
  <c r="X57" i="7" s="1"/>
  <c r="T58" i="7"/>
  <c r="U58" i="7" s="1"/>
  <c r="X58" i="7" s="1"/>
  <c r="T56" i="7"/>
  <c r="U56" i="7" s="1"/>
  <c r="X56" i="7" s="1"/>
  <c r="T59" i="7"/>
  <c r="U59" i="7" s="1"/>
  <c r="X59" i="7" s="1"/>
  <c r="S52" i="7"/>
  <c r="R52" i="7"/>
  <c r="R50" i="7"/>
  <c r="S50" i="7"/>
  <c r="R45" i="7"/>
  <c r="S45" i="7"/>
  <c r="R44" i="7"/>
  <c r="S44" i="7"/>
  <c r="S43" i="7"/>
  <c r="R43" i="7"/>
  <c r="R42" i="7"/>
  <c r="S42" i="7"/>
  <c r="S41" i="7"/>
  <c r="R41" i="7"/>
  <c r="R40" i="7"/>
  <c r="S40" i="7"/>
  <c r="U9" i="7"/>
  <c r="G41" i="7"/>
  <c r="L41" i="7" s="1"/>
  <c r="M41" i="7" s="1"/>
  <c r="V9" i="7"/>
  <c r="G42" i="7"/>
  <c r="L42" i="7" s="1"/>
  <c r="M42" i="7" s="1"/>
  <c r="AM9" i="7"/>
  <c r="G50" i="7"/>
  <c r="L50" i="7" s="1"/>
  <c r="M50" i="7" s="1"/>
  <c r="Y9" i="7"/>
  <c r="G45" i="7"/>
  <c r="H45" i="7" s="1"/>
  <c r="I45" i="7" s="1"/>
  <c r="J45" i="7" s="1"/>
  <c r="Q9" i="7"/>
  <c r="G40" i="7"/>
  <c r="H40" i="7" s="1"/>
  <c r="I40" i="7" s="1"/>
  <c r="J40" i="7" s="1"/>
  <c r="AO9" i="7"/>
  <c r="G52" i="7"/>
  <c r="L52" i="7" s="1"/>
  <c r="M52" i="7" s="1"/>
  <c r="W9" i="7"/>
  <c r="G43" i="7"/>
  <c r="L43" i="7" s="1"/>
  <c r="M43" i="7" s="1"/>
  <c r="X9" i="7"/>
  <c r="G44" i="7"/>
  <c r="L44" i="7" s="1"/>
  <c r="M44" i="7" s="1"/>
  <c r="E44" i="7"/>
  <c r="V44" i="7" s="1"/>
  <c r="W44" i="7" s="1"/>
  <c r="E43" i="7"/>
  <c r="V43" i="7" s="1"/>
  <c r="W43" i="7" s="1"/>
  <c r="E42" i="7"/>
  <c r="V42" i="7" s="1"/>
  <c r="W42" i="7" s="1"/>
  <c r="K169" i="8"/>
  <c r="K168" i="8"/>
  <c r="C77" i="8"/>
  <c r="C78" i="8" s="1"/>
  <c r="C33" i="8"/>
  <c r="D30" i="7" s="1"/>
  <c r="C19" i="8"/>
  <c r="C20" i="8"/>
  <c r="D27" i="7"/>
  <c r="O61" i="8" l="1"/>
  <c r="C39" i="8" s="1"/>
  <c r="D34" i="7"/>
  <c r="E36" i="7" s="1"/>
  <c r="T43" i="7"/>
  <c r="U43" i="7" s="1"/>
  <c r="T42" i="7"/>
  <c r="U42" i="7" s="1"/>
  <c r="AP9" i="7"/>
  <c r="C101" i="8"/>
  <c r="T44" i="7"/>
  <c r="U44" i="7" s="1"/>
  <c r="T45" i="7"/>
  <c r="U45" i="7" s="1"/>
  <c r="X45" i="7" s="1"/>
  <c r="T41" i="7"/>
  <c r="U41" i="7" s="1"/>
  <c r="T50" i="7"/>
  <c r="U50" i="7" s="1"/>
  <c r="T52" i="7"/>
  <c r="U52" i="7" s="1"/>
  <c r="T40" i="7"/>
  <c r="U40" i="7" s="1"/>
  <c r="X40" i="7" s="1"/>
  <c r="O28" i="7"/>
  <c r="P28" i="7" s="1"/>
  <c r="X28" i="7" s="1"/>
  <c r="O27" i="7"/>
  <c r="P27" i="7" s="1"/>
  <c r="X27" i="7" s="1"/>
  <c r="C12" i="7"/>
  <c r="H52" i="7"/>
  <c r="I52" i="7" s="1"/>
  <c r="J52" i="7" s="1"/>
  <c r="H50" i="7"/>
  <c r="I50" i="7" s="1"/>
  <c r="J50" i="7" s="1"/>
  <c r="H44" i="7"/>
  <c r="I44" i="7" s="1"/>
  <c r="J44" i="7" s="1"/>
  <c r="H43" i="7"/>
  <c r="I43" i="7" s="1"/>
  <c r="J43" i="7" s="1"/>
  <c r="H42" i="7"/>
  <c r="I42" i="7" s="1"/>
  <c r="J42" i="7" s="1"/>
  <c r="H41" i="7"/>
  <c r="I41" i="7" s="1"/>
  <c r="J41" i="7" s="1"/>
  <c r="S34" i="7"/>
  <c r="D63" i="7"/>
  <c r="V63" i="7" s="1"/>
  <c r="W63" i="7" s="1"/>
  <c r="C34" i="8"/>
  <c r="G30" i="7"/>
  <c r="L30" i="7" s="1"/>
  <c r="M30" i="7" s="1"/>
  <c r="R34" i="7" l="1"/>
  <c r="M9" i="7"/>
  <c r="E34" i="7"/>
  <c r="G53" i="7"/>
  <c r="L53" i="7" s="1"/>
  <c r="M53" i="7" s="1"/>
  <c r="D48" i="7"/>
  <c r="O48" i="7" s="1"/>
  <c r="P48" i="7" s="1"/>
  <c r="V23" i="3"/>
  <c r="U23" i="3"/>
  <c r="X43" i="7"/>
  <c r="X42" i="7"/>
  <c r="X52" i="7"/>
  <c r="C105" i="8"/>
  <c r="C106" i="8" s="1"/>
  <c r="P112" i="8" s="1"/>
  <c r="C107" i="8" s="1"/>
  <c r="C108" i="8" s="1"/>
  <c r="E55" i="7" s="1"/>
  <c r="R53" i="7"/>
  <c r="S53" i="7"/>
  <c r="X44" i="7"/>
  <c r="X41" i="7"/>
  <c r="T34" i="7"/>
  <c r="U34" i="7" s="1"/>
  <c r="R30" i="7"/>
  <c r="S30" i="7"/>
  <c r="B9" i="7"/>
  <c r="S63" i="7"/>
  <c r="R63" i="7"/>
  <c r="C15" i="7"/>
  <c r="G63" i="7"/>
  <c r="J9" i="7"/>
  <c r="C28" i="8"/>
  <c r="C14" i="7"/>
  <c r="C40" i="8"/>
  <c r="D36" i="7" s="1"/>
  <c r="H53" i="7" l="1"/>
  <c r="I53" i="7" s="1"/>
  <c r="J53" i="7" s="1"/>
  <c r="AL9" i="7"/>
  <c r="S48" i="7"/>
  <c r="E48" i="7"/>
  <c r="V48" i="7" s="1"/>
  <c r="W48" i="7" s="1"/>
  <c r="E50" i="7"/>
  <c r="V50" i="7" s="1"/>
  <c r="R48" i="7"/>
  <c r="G48" i="7"/>
  <c r="L48" i="7" s="1"/>
  <c r="M48" i="7" s="1"/>
  <c r="O67" i="7"/>
  <c r="T53" i="7"/>
  <c r="U53" i="7" s="1"/>
  <c r="T63" i="7"/>
  <c r="U63" i="7" s="1"/>
  <c r="E53" i="7"/>
  <c r="T30" i="7"/>
  <c r="U30" i="7" s="1"/>
  <c r="H30" i="7"/>
  <c r="I30" i="7" s="1"/>
  <c r="J30" i="7" s="1"/>
  <c r="S36" i="7"/>
  <c r="R36" i="7"/>
  <c r="H63" i="7"/>
  <c r="I63" i="7" s="1"/>
  <c r="J63" i="7" s="1"/>
  <c r="G36" i="7"/>
  <c r="L36" i="7" s="1"/>
  <c r="M36" i="7" s="1"/>
  <c r="N9" i="7"/>
  <c r="G34" i="7"/>
  <c r="L34" i="7" s="1"/>
  <c r="M34" i="7" s="1"/>
  <c r="T48" i="7" l="1"/>
  <c r="U48" i="7" s="1"/>
  <c r="W50" i="7"/>
  <c r="X50" i="7"/>
  <c r="H48" i="7"/>
  <c r="I48" i="7" s="1"/>
  <c r="J48" i="7" s="1"/>
  <c r="T36" i="7"/>
  <c r="U36" i="7" s="1"/>
  <c r="X63" i="7"/>
  <c r="X30" i="7"/>
  <c r="V53" i="7"/>
  <c r="H34" i="7"/>
  <c r="I34" i="7" s="1"/>
  <c r="H36" i="7"/>
  <c r="I36" i="7" s="1"/>
  <c r="J36" i="7" s="1"/>
  <c r="X48" i="7" l="1"/>
  <c r="X36" i="7"/>
  <c r="S67" i="7"/>
  <c r="C23" i="7" s="1"/>
  <c r="W53" i="7"/>
  <c r="X53" i="7"/>
  <c r="I67" i="7"/>
  <c r="C21" i="7" s="1"/>
  <c r="J34" i="7"/>
  <c r="X34" i="7" s="1"/>
  <c r="L67" i="7"/>
  <c r="C22" i="7" s="1"/>
  <c r="V67" i="7" l="1"/>
  <c r="C24" i="7" s="1"/>
  <c r="C19"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DL21-031Au</author>
    <author>りょうすけ</author>
  </authors>
  <commentList>
    <comment ref="D26" authorId="0" shapeId="0" xr:uid="{075B05D5-CF03-4B9B-8C72-E997CCDCE031}">
      <text>
        <r>
          <rPr>
            <b/>
            <sz val="12"/>
            <color indexed="10"/>
            <rFont val="MS P ゴシック"/>
            <family val="3"/>
            <charset val="128"/>
          </rPr>
          <t>・D列のみを編集すること</t>
        </r>
        <r>
          <rPr>
            <sz val="12"/>
            <color indexed="10"/>
            <rFont val="MS P ゴシック"/>
            <family val="3"/>
            <charset val="128"/>
          </rPr>
          <t>。
・水色ハイライト：テンプレに転記される項目（濃い色は入力必須）
・黄色ハイライト：エラー項目
・緑ハイライト：直接入力等により式が消えたセル</t>
        </r>
      </text>
    </comment>
    <comment ref="Q26" authorId="0" shapeId="0" xr:uid="{BE180DCF-847F-4FD9-827B-B785CEE4C430}">
      <text>
        <r>
          <rPr>
            <sz val="9"/>
            <color indexed="81"/>
            <rFont val="MS P ゴシック"/>
            <family val="3"/>
            <charset val="128"/>
          </rPr>
          <t>「債主登録担当者　編集欄」にて手修正する可能性が高い項目についてチェック</t>
        </r>
      </text>
    </comment>
    <comment ref="N28" authorId="1" shapeId="0" xr:uid="{FD3517AA-D8AD-4669-9027-34D13172BCD9}">
      <text>
        <r>
          <rPr>
            <b/>
            <sz val="9"/>
            <color indexed="81"/>
            <rFont val="MS P ゴシック"/>
            <family val="3"/>
            <charset val="128"/>
          </rPr>
          <t>申出区分「変更」の場合、未入力判定を実施</t>
        </r>
      </text>
    </comment>
    <comment ref="B30" authorId="0" shapeId="0" xr:uid="{03DDC1CD-EDFC-4B63-85FC-E5E12B4137E6}">
      <text>
        <r>
          <rPr>
            <sz val="9"/>
            <color indexed="81"/>
            <rFont val="MS P ゴシック"/>
            <family val="3"/>
            <charset val="128"/>
          </rPr>
          <t>・半角に変換
・スペースを削除
・依頼部署の記載あればそちらを優先</t>
        </r>
      </text>
    </comment>
    <comment ref="B34" authorId="0" shapeId="0" xr:uid="{AB3EBBEC-F535-4E5A-8000-8FF98EF086F3}">
      <text>
        <r>
          <rPr>
            <sz val="9"/>
            <color indexed="81"/>
            <rFont val="MS P ゴシック"/>
            <family val="3"/>
            <charset val="128"/>
          </rPr>
          <t xml:space="preserve">・依頼部署の記載あればそちらを優先
・受領代理の場合は自動で先頭に「受領代理人　」を付加
・個人債主で、氏名にアルファベットが含まれる場合は自動で末尾に「（カナ）」を付加。漢字氏名の場合は自動で付加されないので、手動で追加すること。
</t>
        </r>
      </text>
    </comment>
    <comment ref="D34" authorId="0" shapeId="0" xr:uid="{D52264B8-EF75-49CA-BC0A-47C3303955DD}">
      <text>
        <r>
          <rPr>
            <sz val="9"/>
            <color indexed="81"/>
            <rFont val="MS P ゴシック"/>
            <family val="3"/>
            <charset val="128"/>
          </rPr>
          <t>文字数が超過する場合は、法人名。支店名に転記</t>
        </r>
        <r>
          <rPr>
            <b/>
            <sz val="9"/>
            <color indexed="81"/>
            <rFont val="MS P ゴシック"/>
            <family val="3"/>
            <charset val="128"/>
          </rPr>
          <t xml:space="preserve">
</t>
        </r>
      </text>
    </comment>
    <comment ref="B36" authorId="0" shapeId="0" xr:uid="{A6B4F4C0-7243-46D3-A38A-F2F0B39DE017}">
      <text>
        <r>
          <rPr>
            <sz val="9"/>
            <color indexed="81"/>
            <rFont val="MS P ゴシック"/>
            <family val="3"/>
            <charset val="128"/>
          </rPr>
          <t>名称の先頭20文字を抽出</t>
        </r>
      </text>
    </comment>
    <comment ref="B43" authorId="0" shapeId="0" xr:uid="{5C0AB27C-D2B4-4330-A212-0B4ADA9614C2}">
      <text>
        <r>
          <rPr>
            <sz val="9"/>
            <color indexed="81"/>
            <rFont val="MS P ゴシック"/>
            <family val="3"/>
            <charset val="128"/>
          </rPr>
          <t>・全角に変換
・全角マイナスを全角ハイフンに変換</t>
        </r>
      </text>
    </comment>
    <comment ref="B44" authorId="0" shapeId="0" xr:uid="{50B45E6C-7287-4B7A-9B2B-0188B65283A0}">
      <text>
        <r>
          <rPr>
            <sz val="9"/>
            <color indexed="81"/>
            <rFont val="MS P ゴシック"/>
            <family val="3"/>
            <charset val="128"/>
          </rPr>
          <t>・全角に変換
・全角マイナスを全角ハイフンに変換</t>
        </r>
      </text>
    </comment>
    <comment ref="B45" authorId="0" shapeId="0" xr:uid="{D3D1B714-1F2D-49FF-8346-9F139E23E4DA}">
      <text>
        <r>
          <rPr>
            <sz val="9"/>
            <color indexed="81"/>
            <rFont val="MS P ゴシック"/>
            <family val="3"/>
            <charset val="128"/>
          </rPr>
          <t>・全角に変換
・全角マイナスを全角ハイフンに変換</t>
        </r>
      </text>
    </comment>
    <comment ref="B53" authorId="0" shapeId="0" xr:uid="{F543AD19-60C0-4A36-84F5-45D726890769}">
      <text>
        <r>
          <rPr>
            <sz val="9"/>
            <color indexed="81"/>
            <rFont val="MS P ゴシック"/>
            <family val="3"/>
            <charset val="128"/>
          </rPr>
          <t>禁止文字を自動変換
・小文字→大文字
・ｰ（長音）→-（ハイフン）</t>
        </r>
      </text>
    </comment>
    <comment ref="V53" authorId="1" shapeId="0" xr:uid="{FC164687-4A5C-452D-9805-8AFFC5F661FC}">
      <text>
        <r>
          <rPr>
            <b/>
            <sz val="9"/>
            <color indexed="81"/>
            <rFont val="MS P ゴシック"/>
            <family val="3"/>
            <charset val="128"/>
          </rPr>
          <t>登録担当者が手修正した際に、禁止文字を使用していないかチェック（再変換した文字列との差分があれば1）</t>
        </r>
      </text>
    </comment>
    <comment ref="N54" authorId="1" shapeId="0" xr:uid="{454FE9AA-8873-4D8F-A5F5-6CDD86DD2A43}">
      <text>
        <r>
          <rPr>
            <b/>
            <sz val="9"/>
            <color indexed="81"/>
            <rFont val="MS P ゴシック"/>
            <family val="3"/>
            <charset val="128"/>
          </rPr>
          <t>身分区分「企業、団体等（個人事業主含む）」の場合に未入力判定を実施</t>
        </r>
      </text>
    </comment>
    <comment ref="B63" authorId="0" shapeId="0" xr:uid="{5591BFFE-CA74-4459-8E1F-1F2C6C5432EA}">
      <text>
        <r>
          <rPr>
            <sz val="9"/>
            <color indexed="81"/>
            <rFont val="MS P ゴシック"/>
            <family val="3"/>
            <charset val="128"/>
          </rPr>
          <t xml:space="preserve">
職員（新規・変更）：先頭に「0」末尾に「5」を付加
学生：先頭に「00」付加
上記以外：既存コードの記載がある場合は既存コード、
　　　　　ない場合は「要採番／既存コード確認」を表示
</t>
        </r>
      </text>
    </comment>
  </commentList>
</comments>
</file>

<file path=xl/sharedStrings.xml><?xml version="1.0" encoding="utf-8"?>
<sst xmlns="http://schemas.openxmlformats.org/spreadsheetml/2006/main" count="1960" uniqueCount="692">
  <si>
    <t>　</t>
    <phoneticPr fontId="2"/>
  </si>
  <si>
    <t>　依頼年月日：</t>
    <rPh sb="1" eb="3">
      <t>イライ</t>
    </rPh>
    <rPh sb="3" eb="6">
      <t>ネンガッピ</t>
    </rPh>
    <phoneticPr fontId="2"/>
  </si>
  <si>
    <t>　     　年　　月　　日</t>
    <rPh sb="7" eb="8">
      <t>ネン</t>
    </rPh>
    <rPh sb="10" eb="11">
      <t>ツキ</t>
    </rPh>
    <rPh sb="13" eb="14">
      <t>ヒ</t>
    </rPh>
    <phoneticPr fontId="2"/>
  </si>
  <si>
    <t>　　　　</t>
    <phoneticPr fontId="2"/>
  </si>
  <si>
    <t>生年月日（西暦）</t>
    <rPh sb="0" eb="2">
      <t>セイネン</t>
    </rPh>
    <rPh sb="2" eb="4">
      <t>ガッピ</t>
    </rPh>
    <rPh sb="5" eb="7">
      <t>セイレキ</t>
    </rPh>
    <phoneticPr fontId="2"/>
  </si>
  <si>
    <t>所属名</t>
    <rPh sb="0" eb="2">
      <t>ショゾク</t>
    </rPh>
    <rPh sb="2" eb="3">
      <t>メイ</t>
    </rPh>
    <phoneticPr fontId="2"/>
  </si>
  <si>
    <t>住所</t>
    <rPh sb="0" eb="2">
      <t>ジュウショ</t>
    </rPh>
    <phoneticPr fontId="2"/>
  </si>
  <si>
    <t>電話番号</t>
    <rPh sb="0" eb="2">
      <t>デンワ</t>
    </rPh>
    <rPh sb="2" eb="4">
      <t>バンゴウ</t>
    </rPh>
    <phoneticPr fontId="2"/>
  </si>
  <si>
    <t>金融機関</t>
    <rPh sb="0" eb="2">
      <t>キンユウ</t>
    </rPh>
    <rPh sb="2" eb="4">
      <t>キカン</t>
    </rPh>
    <phoneticPr fontId="2"/>
  </si>
  <si>
    <t>預金種別</t>
    <rPh sb="0" eb="2">
      <t>ヨキン</t>
    </rPh>
    <rPh sb="2" eb="4">
      <t>シュベツ</t>
    </rPh>
    <phoneticPr fontId="2"/>
  </si>
  <si>
    <t>普通</t>
    <rPh sb="0" eb="2">
      <t>フツウ</t>
    </rPh>
    <phoneticPr fontId="2"/>
  </si>
  <si>
    <t>当座</t>
    <rPh sb="0" eb="2">
      <t>トウザ</t>
    </rPh>
    <phoneticPr fontId="2"/>
  </si>
  <si>
    <t>口座名義</t>
    <rPh sb="0" eb="2">
      <t>コウザ</t>
    </rPh>
    <rPh sb="2" eb="4">
      <t>メイギ</t>
    </rPh>
    <phoneticPr fontId="2"/>
  </si>
  <si>
    <t>口座名義カナ</t>
    <rPh sb="0" eb="2">
      <t>コウザ</t>
    </rPh>
    <rPh sb="2" eb="4">
      <t>メイギ</t>
    </rPh>
    <phoneticPr fontId="2"/>
  </si>
  <si>
    <t>必要</t>
    <rPh sb="0" eb="2">
      <t>ヒツヨウ</t>
    </rPh>
    <phoneticPr fontId="2"/>
  </si>
  <si>
    <t>不要</t>
    <rPh sb="0" eb="2">
      <t>フヨウ</t>
    </rPh>
    <phoneticPr fontId="2"/>
  </si>
  <si>
    <t>　　　　　　　　　　　　　　　　　</t>
    <phoneticPr fontId="2"/>
  </si>
  <si>
    <t>企業区分</t>
    <rPh sb="0" eb="2">
      <t>キギョウ</t>
    </rPh>
    <rPh sb="2" eb="4">
      <t>クブン</t>
    </rPh>
    <phoneticPr fontId="2"/>
  </si>
  <si>
    <t>大企業</t>
    <rPh sb="0" eb="3">
      <t>ダイキギョウ</t>
    </rPh>
    <phoneticPr fontId="2"/>
  </si>
  <si>
    <t>中小企業</t>
    <rPh sb="0" eb="4">
      <t>チュウショウキギョウ</t>
    </rPh>
    <phoneticPr fontId="2"/>
  </si>
  <si>
    <t>国等</t>
    <rPh sb="0" eb="1">
      <t>クニ</t>
    </rPh>
    <rPh sb="1" eb="2">
      <t>トウ</t>
    </rPh>
    <phoneticPr fontId="2"/>
  </si>
  <si>
    <t>公共法人等</t>
    <rPh sb="0" eb="2">
      <t>コウキョウ</t>
    </rPh>
    <rPh sb="2" eb="4">
      <t>ホウジン</t>
    </rPh>
    <rPh sb="4" eb="5">
      <t>トウ</t>
    </rPh>
    <phoneticPr fontId="2"/>
  </si>
  <si>
    <t>その他</t>
    <rPh sb="2" eb="3">
      <t>タ</t>
    </rPh>
    <phoneticPr fontId="2"/>
  </si>
  <si>
    <t>対象外</t>
    <rPh sb="0" eb="3">
      <t>タイショウガイ</t>
    </rPh>
    <phoneticPr fontId="2"/>
  </si>
  <si>
    <t>　　</t>
    <phoneticPr fontId="2"/>
  </si>
  <si>
    <t>申出区分</t>
    <rPh sb="0" eb="2">
      <t>モウシデ</t>
    </rPh>
    <rPh sb="2" eb="4">
      <t>クブン</t>
    </rPh>
    <phoneticPr fontId="2"/>
  </si>
  <si>
    <t>新規</t>
    <rPh sb="0" eb="2">
      <t>シンキ</t>
    </rPh>
    <phoneticPr fontId="2"/>
  </si>
  <si>
    <t>変更</t>
    <rPh sb="0" eb="2">
      <t>ヘンコウ</t>
    </rPh>
    <phoneticPr fontId="2"/>
  </si>
  <si>
    <t>支払方法</t>
    <rPh sb="0" eb="2">
      <t>シハライ</t>
    </rPh>
    <rPh sb="2" eb="4">
      <t>ホウホウ</t>
    </rPh>
    <phoneticPr fontId="2"/>
  </si>
  <si>
    <t>銀行振込</t>
    <rPh sb="0" eb="2">
      <t>ギンコウ</t>
    </rPh>
    <rPh sb="2" eb="4">
      <t>フリコミ</t>
    </rPh>
    <phoneticPr fontId="2"/>
  </si>
  <si>
    <t>窓口払</t>
    <rPh sb="0" eb="2">
      <t>マドグチ</t>
    </rPh>
    <rPh sb="2" eb="3">
      <t>バラ</t>
    </rPh>
    <phoneticPr fontId="2"/>
  </si>
  <si>
    <t>口座引落</t>
    <rPh sb="0" eb="2">
      <t>コウザ</t>
    </rPh>
    <rPh sb="2" eb="4">
      <t>ヒキオトシ</t>
    </rPh>
    <phoneticPr fontId="2"/>
  </si>
  <si>
    <t>新規</t>
    <rPh sb="0" eb="2">
      <t>シンキ</t>
    </rPh>
    <phoneticPr fontId="2"/>
  </si>
  <si>
    <t>常勤職員</t>
    <rPh sb="0" eb="4">
      <t>ジョウキンショクイン</t>
    </rPh>
    <phoneticPr fontId="2"/>
  </si>
  <si>
    <t>非常勤職員</t>
    <rPh sb="0" eb="5">
      <t>ヒジョウキンショクイン</t>
    </rPh>
    <phoneticPr fontId="2"/>
  </si>
  <si>
    <t>東京科学大学の学生</t>
    <rPh sb="0" eb="6">
      <t>トウキョウカガクダイガク</t>
    </rPh>
    <rPh sb="7" eb="9">
      <t>ガクセイ</t>
    </rPh>
    <phoneticPr fontId="2"/>
  </si>
  <si>
    <t>学外者</t>
    <rPh sb="0" eb="3">
      <t>ガクガイシャ</t>
    </rPh>
    <phoneticPr fontId="2"/>
  </si>
  <si>
    <t>市区町村</t>
    <rPh sb="0" eb="4">
      <t>シクチョウソン</t>
    </rPh>
    <phoneticPr fontId="2"/>
  </si>
  <si>
    <t>建物名等</t>
    <rPh sb="0" eb="4">
      <t>タテモノメイトウ</t>
    </rPh>
    <phoneticPr fontId="2"/>
  </si>
  <si>
    <t>職員番号</t>
    <rPh sb="0" eb="4">
      <t>ショクインバンゴウ</t>
    </rPh>
    <phoneticPr fontId="2"/>
  </si>
  <si>
    <t>学籍番号</t>
    <rPh sb="0" eb="4">
      <t>ガクセキバンゴウ</t>
    </rPh>
    <phoneticPr fontId="2"/>
  </si>
  <si>
    <t>旧学籍番号</t>
    <rPh sb="0" eb="5">
      <t>キュウガクセキバンゴウ</t>
    </rPh>
    <phoneticPr fontId="2"/>
  </si>
  <si>
    <t>町域・番地</t>
    <rPh sb="0" eb="2">
      <t>チョウイキ</t>
    </rPh>
    <rPh sb="3" eb="5">
      <t>バンチ</t>
    </rPh>
    <phoneticPr fontId="2"/>
  </si>
  <si>
    <t>年</t>
    <rPh sb="0" eb="1">
      <t>ネン</t>
    </rPh>
    <phoneticPr fontId="2"/>
  </si>
  <si>
    <t>月</t>
    <rPh sb="0" eb="1">
      <t>ツキ</t>
    </rPh>
    <phoneticPr fontId="2"/>
  </si>
  <si>
    <t>日</t>
    <rPh sb="0" eb="1">
      <t>ヒ</t>
    </rPh>
    <phoneticPr fontId="2"/>
  </si>
  <si>
    <t>振込通知メール
要否</t>
    <rPh sb="0" eb="2">
      <t>フリコミ</t>
    </rPh>
    <rPh sb="2" eb="4">
      <t>ツウチ</t>
    </rPh>
    <rPh sb="8" eb="10">
      <t>ヨウヒ</t>
    </rPh>
    <phoneticPr fontId="2"/>
  </si>
  <si>
    <t>メールアドレス1</t>
    <phoneticPr fontId="2"/>
  </si>
  <si>
    <t>メールアドレス2</t>
  </si>
  <si>
    <t>メールアドレス3</t>
  </si>
  <si>
    <t>振込通知</t>
    <rPh sb="0" eb="2">
      <t>フリコミ</t>
    </rPh>
    <rPh sb="2" eb="4">
      <t>ツウチ</t>
    </rPh>
    <phoneticPr fontId="2"/>
  </si>
  <si>
    <t>インボイス制度関連</t>
    <rPh sb="5" eb="9">
      <t>セイドカンレン</t>
    </rPh>
    <phoneticPr fontId="2"/>
  </si>
  <si>
    <t>登録番号</t>
    <rPh sb="0" eb="4">
      <t>トウロクバンゴウ</t>
    </rPh>
    <phoneticPr fontId="2"/>
  </si>
  <si>
    <t>課税区分</t>
    <rPh sb="0" eb="4">
      <t>カゼイクブン</t>
    </rPh>
    <phoneticPr fontId="2"/>
  </si>
  <si>
    <t>課税</t>
    <rPh sb="0" eb="2">
      <t>カゼイ</t>
    </rPh>
    <phoneticPr fontId="2"/>
  </si>
  <si>
    <t>免税</t>
    <rPh sb="0" eb="2">
      <t>メンゼイ</t>
    </rPh>
    <phoneticPr fontId="2"/>
  </si>
  <si>
    <t>依頼部局名</t>
    <rPh sb="0" eb="5">
      <t>イライブキョクメイ</t>
    </rPh>
    <phoneticPr fontId="2"/>
  </si>
  <si>
    <t>担当者名・内線</t>
    <rPh sb="0" eb="4">
      <t>タントウシャメイ</t>
    </rPh>
    <rPh sb="5" eb="7">
      <t>ナイセン</t>
    </rPh>
    <phoneticPr fontId="2"/>
  </si>
  <si>
    <t>登録債主名称</t>
    <rPh sb="0" eb="2">
      <t>トウロク</t>
    </rPh>
    <rPh sb="2" eb="6">
      <t>サイシュメイショウ</t>
    </rPh>
    <phoneticPr fontId="2"/>
  </si>
  <si>
    <t>登録債主名称カナ</t>
    <rPh sb="0" eb="2">
      <t>トウロク</t>
    </rPh>
    <rPh sb="2" eb="6">
      <t>サイシュメイショウ</t>
    </rPh>
    <phoneticPr fontId="2"/>
  </si>
  <si>
    <t>【依頼担当者記入欄】</t>
    <rPh sb="1" eb="3">
      <t>イライ</t>
    </rPh>
    <rPh sb="3" eb="6">
      <t>タントウシャ</t>
    </rPh>
    <rPh sb="6" eb="8">
      <t>キニュウ</t>
    </rPh>
    <rPh sb="8" eb="9">
      <t>ラン</t>
    </rPh>
    <phoneticPr fontId="2"/>
  </si>
  <si>
    <t>https://science-tokyo.app.box.com/f/c518bcec45ff45c3aeafc27995240629</t>
    <phoneticPr fontId="2"/>
  </si>
  <si>
    <t>・提出するファイルの名称は以下の通りとしてください。</t>
    <rPh sb="1" eb="3">
      <t>テイシュツ</t>
    </rPh>
    <rPh sb="10" eb="12">
      <t>メイショウ</t>
    </rPh>
    <rPh sb="13" eb="15">
      <t>イカ</t>
    </rPh>
    <rPh sb="16" eb="17">
      <t>トオ</t>
    </rPh>
    <phoneticPr fontId="2"/>
  </si>
  <si>
    <t>銀　　行
　信用金庫</t>
    <rPh sb="0" eb="1">
      <t>ギン</t>
    </rPh>
    <rPh sb="3" eb="4">
      <t>ギョウ</t>
    </rPh>
    <rPh sb="6" eb="10">
      <t>シンヨウキンコ</t>
    </rPh>
    <phoneticPr fontId="2"/>
  </si>
  <si>
    <t>本　　店
支　　店
出張所　</t>
    <rPh sb="0" eb="1">
      <t>ホン</t>
    </rPh>
    <rPh sb="3" eb="4">
      <t>ミセ</t>
    </rPh>
    <rPh sb="5" eb="6">
      <t>ササ</t>
    </rPh>
    <rPh sb="8" eb="9">
      <t>テン</t>
    </rPh>
    <rPh sb="10" eb="13">
      <t>シュッチョウジョ</t>
    </rPh>
    <phoneticPr fontId="2"/>
  </si>
  <si>
    <t>受領代理人</t>
    <rPh sb="0" eb="5">
      <t>ジュリョウダイリニン</t>
    </rPh>
    <phoneticPr fontId="2"/>
  </si>
  <si>
    <t>申出区分</t>
    <rPh sb="0" eb="1">
      <t>モウ</t>
    </rPh>
    <rPh sb="1" eb="2">
      <t>デ</t>
    </rPh>
    <rPh sb="2" eb="4">
      <t>クブン</t>
    </rPh>
    <phoneticPr fontId="2"/>
  </si>
  <si>
    <t>該当する項目にチェックしてください。</t>
    <rPh sb="0" eb="2">
      <t>ガイトウ</t>
    </rPh>
    <rPh sb="4" eb="6">
      <t>コウモク</t>
    </rPh>
    <phoneticPr fontId="2"/>
  </si>
  <si>
    <t>該当箇所にチェックしてください。必要の場合は、下記にアドレスを記入してください。不要の場合は、ご記入頂かなくて結構です。（原則、紙での通知は行っておりません）</t>
    <phoneticPr fontId="2"/>
  </si>
  <si>
    <t>依頼部局、担当者名、内線をご記入ください。申請者本人が提出する場合は記入不要です。</t>
    <rPh sb="0" eb="2">
      <t>イライ</t>
    </rPh>
    <rPh sb="2" eb="4">
      <t>ブキョク</t>
    </rPh>
    <rPh sb="5" eb="7">
      <t>タントウ</t>
    </rPh>
    <rPh sb="7" eb="8">
      <t>シャ</t>
    </rPh>
    <rPh sb="8" eb="9">
      <t>メイ</t>
    </rPh>
    <rPh sb="10" eb="12">
      <t>ナイセン</t>
    </rPh>
    <rPh sb="14" eb="16">
      <t>キニュウ</t>
    </rPh>
    <rPh sb="21" eb="24">
      <t>シンセイシャ</t>
    </rPh>
    <rPh sb="24" eb="26">
      <t>ホンニン</t>
    </rPh>
    <rPh sb="27" eb="29">
      <t>テイシュツ</t>
    </rPh>
    <rPh sb="31" eb="33">
      <t>バアイ</t>
    </rPh>
    <rPh sb="34" eb="36">
      <t>キニュウ</t>
    </rPh>
    <rPh sb="36" eb="38">
      <t>フヨウ</t>
    </rPh>
    <phoneticPr fontId="2"/>
  </si>
  <si>
    <t>該当する項目にチェックしてください。窓口払、口座引落、外国送金の場合は、口座のご記入は不要です。</t>
    <rPh sb="0" eb="2">
      <t>ガイトウ</t>
    </rPh>
    <rPh sb="4" eb="6">
      <t>コウモク</t>
    </rPh>
    <rPh sb="22" eb="24">
      <t>コウザ</t>
    </rPh>
    <rPh sb="24" eb="26">
      <t>ヒキオトシ</t>
    </rPh>
    <rPh sb="27" eb="28">
      <t>ソト</t>
    </rPh>
    <phoneticPr fontId="2"/>
  </si>
  <si>
    <t>支払先登録依頼書</t>
    <rPh sb="0" eb="2">
      <t>シハライ</t>
    </rPh>
    <rPh sb="2" eb="3">
      <t>サキ</t>
    </rPh>
    <rPh sb="3" eb="4">
      <t>ノボル</t>
    </rPh>
    <rPh sb="4" eb="5">
      <t>ロク</t>
    </rPh>
    <rPh sb="5" eb="6">
      <t>ヤスシ</t>
    </rPh>
    <rPh sb="6" eb="7">
      <t>ヨリ</t>
    </rPh>
    <rPh sb="7" eb="8">
      <t>ショ</t>
    </rPh>
    <phoneticPr fontId="2"/>
  </si>
  <si>
    <t>適格請求書
発行事業者登録</t>
    <phoneticPr fontId="2"/>
  </si>
  <si>
    <t>登録あり</t>
    <rPh sb="0" eb="2">
      <t>トウロク</t>
    </rPh>
    <phoneticPr fontId="2"/>
  </si>
  <si>
    <t>登録なし</t>
    <rPh sb="0" eb="2">
      <t>トウロク</t>
    </rPh>
    <phoneticPr fontId="2"/>
  </si>
  <si>
    <t>本学職員（非常勤及び職員番号のある非常勤講師含む）の方は、職員番号をご記入ください。
本学学生の方は学籍番号をご記入ください。本学の旧学籍番号がある方もご記入ください。</t>
    <rPh sb="0" eb="2">
      <t>ホンガク</t>
    </rPh>
    <rPh sb="2" eb="4">
      <t>ショクイン</t>
    </rPh>
    <rPh sb="5" eb="8">
      <t>ヒジョウキン</t>
    </rPh>
    <rPh sb="8" eb="9">
      <t>オヨ</t>
    </rPh>
    <rPh sb="10" eb="12">
      <t>ショクイン</t>
    </rPh>
    <rPh sb="12" eb="14">
      <t>バンゴウ</t>
    </rPh>
    <rPh sb="17" eb="20">
      <t>ヒジョウキン</t>
    </rPh>
    <rPh sb="20" eb="22">
      <t>コウシ</t>
    </rPh>
    <rPh sb="22" eb="23">
      <t>フク</t>
    </rPh>
    <rPh sb="26" eb="27">
      <t>カタ</t>
    </rPh>
    <rPh sb="29" eb="31">
      <t>ショクイン</t>
    </rPh>
    <rPh sb="31" eb="33">
      <t>バンゴウ</t>
    </rPh>
    <rPh sb="35" eb="37">
      <t>キニュウ</t>
    </rPh>
    <phoneticPr fontId="2"/>
  </si>
  <si>
    <t>既に債主コードがある場合は、ご記入ください。</t>
    <rPh sb="0" eb="1">
      <t>スデ</t>
    </rPh>
    <rPh sb="2" eb="4">
      <t>サイシュ</t>
    </rPh>
    <rPh sb="10" eb="12">
      <t>バアイ</t>
    </rPh>
    <rPh sb="15" eb="17">
      <t>キニュウ</t>
    </rPh>
    <phoneticPr fontId="2"/>
  </si>
  <si>
    <t>氏名／法人名</t>
    <rPh sb="0" eb="2">
      <t>シメイ</t>
    </rPh>
    <rPh sb="3" eb="6">
      <t>ホウジンメイ</t>
    </rPh>
    <phoneticPr fontId="2"/>
  </si>
  <si>
    <t>氏名／法人名カナ</t>
    <rPh sb="0" eb="2">
      <t>シメイ</t>
    </rPh>
    <rPh sb="3" eb="6">
      <t>ホウジンメイ</t>
    </rPh>
    <phoneticPr fontId="2"/>
  </si>
  <si>
    <t>―</t>
    <phoneticPr fontId="2"/>
  </si>
  <si>
    <t>都道府県名</t>
    <rPh sb="0" eb="4">
      <t>トドウフケン</t>
    </rPh>
    <rPh sb="4" eb="5">
      <t>メイ</t>
    </rPh>
    <phoneticPr fontId="2"/>
  </si>
  <si>
    <t>毎年1月末に謝金対象者の源泉徴収額等を税務署又は市区町村に報告する義務がありますので住民票記載住所を都道府県からご記入ください。</t>
    <phoneticPr fontId="2"/>
  </si>
  <si>
    <t>電話番号</t>
    <rPh sb="0" eb="4">
      <t>デンワバンゴウ</t>
    </rPh>
    <phoneticPr fontId="2"/>
  </si>
  <si>
    <t>原則、個人のメールアドレスではなく、ご担当部署等のメールアドレスを記入してください。本学のご担当者が代わられてもメールアドレスの変更がないようご協力ください。</t>
    <rPh sb="0" eb="2">
      <t>ゲンソク</t>
    </rPh>
    <rPh sb="3" eb="5">
      <t>コジン</t>
    </rPh>
    <phoneticPr fontId="2"/>
  </si>
  <si>
    <t>法人（個人事業主含む）の方は以下も入力してください。</t>
    <rPh sb="0" eb="2">
      <t>ホウジン</t>
    </rPh>
    <rPh sb="3" eb="8">
      <t>コジンジギョウヌシ</t>
    </rPh>
    <rPh sb="8" eb="9">
      <t>フク</t>
    </rPh>
    <rPh sb="12" eb="13">
      <t>カタ</t>
    </rPh>
    <rPh sb="14" eb="16">
      <t>イカ</t>
    </rPh>
    <rPh sb="17" eb="19">
      <t>ニュウリョク</t>
    </rPh>
    <phoneticPr fontId="2"/>
  </si>
  <si>
    <t>申請者の入力内容と異なる内容で登録する場合は入力してください。</t>
    <rPh sb="0" eb="3">
      <t>シンセイシャ</t>
    </rPh>
    <rPh sb="4" eb="6">
      <t>ニュウリョク</t>
    </rPh>
    <rPh sb="6" eb="8">
      <t>ナイヨウ</t>
    </rPh>
    <rPh sb="9" eb="10">
      <t>コト</t>
    </rPh>
    <rPh sb="12" eb="14">
      <t>ナイヨウ</t>
    </rPh>
    <rPh sb="15" eb="17">
      <t>トウロク</t>
    </rPh>
    <rPh sb="19" eb="21">
      <t>バアイ</t>
    </rPh>
    <rPh sb="22" eb="24">
      <t>ニュウリョク</t>
    </rPh>
    <phoneticPr fontId="2"/>
  </si>
  <si>
    <t>　　提出日（8桁）_氏名_書類名　　　　　（例)　20241001_東科太郎_登録依頼書.xlsx</t>
    <rPh sb="2" eb="5">
      <t>テイシュツビ</t>
    </rPh>
    <rPh sb="7" eb="8">
      <t>ケタ</t>
    </rPh>
    <rPh sb="10" eb="12">
      <t>シメイ</t>
    </rPh>
    <rPh sb="13" eb="15">
      <t>ショルイ</t>
    </rPh>
    <rPh sb="15" eb="16">
      <t>メイ</t>
    </rPh>
    <rPh sb="39" eb="41">
      <t>トウロク</t>
    </rPh>
    <phoneticPr fontId="2"/>
  </si>
  <si>
    <t>・　金融機関コード検索／Bank code serch</t>
    <phoneticPr fontId="2"/>
  </si>
  <si>
    <t>身分区分</t>
    <rPh sb="0" eb="2">
      <t>ミブン</t>
    </rPh>
    <rPh sb="2" eb="4">
      <t>クブン</t>
    </rPh>
    <phoneticPr fontId="2"/>
  </si>
  <si>
    <t xml:space="preserve">業者の方は、該当箇所にチェックしてください。
国等とは、国・独法・公庫等の公的機関。（国立大学法人、地方公共団体等）
公共法人等とは、国等以外の公益法人等非営利団体。（財団、社団法人、医療法人、商工会、私立大学等）
その他とは、大企業・中小企業・国等・公共法人等以外の企業。（個人事業主、外国法人等）
</t>
    <rPh sb="0" eb="2">
      <t>ギョウシャ</t>
    </rPh>
    <rPh sb="3" eb="4">
      <t>カタ</t>
    </rPh>
    <rPh sb="6" eb="8">
      <t>ガイトウ</t>
    </rPh>
    <rPh sb="8" eb="10">
      <t>カショ</t>
    </rPh>
    <rPh sb="23" eb="24">
      <t>クニ</t>
    </rPh>
    <rPh sb="24" eb="25">
      <t>トウ</t>
    </rPh>
    <rPh sb="28" eb="29">
      <t>クニ</t>
    </rPh>
    <rPh sb="30" eb="31">
      <t>ドク</t>
    </rPh>
    <rPh sb="31" eb="32">
      <t>ホウ</t>
    </rPh>
    <rPh sb="33" eb="35">
      <t>コウコ</t>
    </rPh>
    <rPh sb="35" eb="36">
      <t>トウ</t>
    </rPh>
    <rPh sb="37" eb="39">
      <t>コウテキ</t>
    </rPh>
    <rPh sb="39" eb="41">
      <t>キカン</t>
    </rPh>
    <rPh sb="43" eb="45">
      <t>コクリツ</t>
    </rPh>
    <rPh sb="45" eb="47">
      <t>ダイガク</t>
    </rPh>
    <rPh sb="47" eb="49">
      <t>ホウジン</t>
    </rPh>
    <rPh sb="50" eb="52">
      <t>チホウ</t>
    </rPh>
    <rPh sb="52" eb="54">
      <t>コウキョウ</t>
    </rPh>
    <rPh sb="54" eb="56">
      <t>ダンタイ</t>
    </rPh>
    <rPh sb="56" eb="57">
      <t>トウ</t>
    </rPh>
    <rPh sb="59" eb="61">
      <t>コウキョウ</t>
    </rPh>
    <rPh sb="61" eb="63">
      <t>ホウジン</t>
    </rPh>
    <rPh sb="63" eb="64">
      <t>トウ</t>
    </rPh>
    <rPh sb="67" eb="68">
      <t>クニ</t>
    </rPh>
    <rPh sb="68" eb="69">
      <t>トウ</t>
    </rPh>
    <rPh sb="69" eb="71">
      <t>イガイ</t>
    </rPh>
    <rPh sb="72" eb="74">
      <t>コウエキ</t>
    </rPh>
    <rPh sb="74" eb="76">
      <t>ホウジン</t>
    </rPh>
    <rPh sb="76" eb="77">
      <t>トウ</t>
    </rPh>
    <rPh sb="77" eb="78">
      <t>ヒ</t>
    </rPh>
    <rPh sb="78" eb="80">
      <t>エイリ</t>
    </rPh>
    <rPh sb="80" eb="82">
      <t>ダンタイ</t>
    </rPh>
    <rPh sb="84" eb="86">
      <t>ザイダン</t>
    </rPh>
    <rPh sb="87" eb="89">
      <t>シャダン</t>
    </rPh>
    <rPh sb="89" eb="91">
      <t>ホウジン</t>
    </rPh>
    <rPh sb="92" eb="94">
      <t>イリョウ</t>
    </rPh>
    <rPh sb="94" eb="96">
      <t>ホウジン</t>
    </rPh>
    <rPh sb="97" eb="100">
      <t>ショウコウカイ</t>
    </rPh>
    <rPh sb="101" eb="103">
      <t>シリツ</t>
    </rPh>
    <rPh sb="103" eb="105">
      <t>ダイガク</t>
    </rPh>
    <rPh sb="105" eb="106">
      <t>トウ</t>
    </rPh>
    <rPh sb="110" eb="111">
      <t>タ</t>
    </rPh>
    <rPh sb="114" eb="117">
      <t>ダイキギョウ</t>
    </rPh>
    <rPh sb="118" eb="120">
      <t>チュウショウ</t>
    </rPh>
    <rPh sb="120" eb="122">
      <t>キギョウ</t>
    </rPh>
    <rPh sb="123" eb="124">
      <t>クニ</t>
    </rPh>
    <rPh sb="124" eb="125">
      <t>トウ</t>
    </rPh>
    <rPh sb="126" eb="128">
      <t>コウキョウ</t>
    </rPh>
    <rPh sb="128" eb="130">
      <t>ホウジン</t>
    </rPh>
    <rPh sb="130" eb="131">
      <t>トウ</t>
    </rPh>
    <rPh sb="131" eb="133">
      <t>イガイ</t>
    </rPh>
    <rPh sb="134" eb="136">
      <t>キギョウ</t>
    </rPh>
    <rPh sb="138" eb="143">
      <t>コジンジギョウヌシ</t>
    </rPh>
    <rPh sb="144" eb="146">
      <t>ガイコク</t>
    </rPh>
    <rPh sb="146" eb="148">
      <t>ホウジン</t>
    </rPh>
    <rPh sb="148" eb="149">
      <t>トウ</t>
    </rPh>
    <phoneticPr fontId="2"/>
  </si>
  <si>
    <t>銀行コード
（4ケタ）</t>
    <rPh sb="0" eb="2">
      <t>ギンコウ</t>
    </rPh>
    <phoneticPr fontId="2"/>
  </si>
  <si>
    <t>支店コード
（3ケタ）</t>
    <rPh sb="0" eb="2">
      <t>シテン</t>
    </rPh>
    <phoneticPr fontId="2"/>
  </si>
  <si>
    <t>郵便番号（3ケター4ケタ）</t>
    <rPh sb="0" eb="4">
      <t>ユウビンバンゴウ</t>
    </rPh>
    <phoneticPr fontId="2"/>
  </si>
  <si>
    <t>○参考／Reference</t>
    <rPh sb="1" eb="3">
      <t>サンコウ</t>
    </rPh>
    <phoneticPr fontId="2"/>
  </si>
  <si>
    <t>・郵便番号から住所確認↓</t>
    <rPh sb="1" eb="5">
      <t>ユウビンバンゴウ</t>
    </rPh>
    <rPh sb="7" eb="9">
      <t>ジュウショ</t>
    </rPh>
    <rPh sb="9" eb="11">
      <t>カクニン</t>
    </rPh>
    <phoneticPr fontId="2"/>
  </si>
  <si>
    <t>既存債主コード</t>
    <rPh sb="0" eb="2">
      <t>キゾン</t>
    </rPh>
    <rPh sb="2" eb="4">
      <t>サイシュ</t>
    </rPh>
    <phoneticPr fontId="2"/>
  </si>
  <si>
    <t>要件</t>
    <rPh sb="0" eb="2">
      <t>ヨウケン</t>
    </rPh>
    <phoneticPr fontId="2"/>
  </si>
  <si>
    <t>身分区分に応じた入力セルの制限（入力不要なセルは表示しない）</t>
    <rPh sb="0" eb="4">
      <t>ミブンクブン</t>
    </rPh>
    <rPh sb="5" eb="6">
      <t>オウ</t>
    </rPh>
    <rPh sb="8" eb="10">
      <t>ニュウリョク</t>
    </rPh>
    <rPh sb="13" eb="15">
      <t>セイゲン</t>
    </rPh>
    <rPh sb="16" eb="20">
      <t>ニュウリョクフヨウ</t>
    </rPh>
    <rPh sb="24" eb="26">
      <t>ヒョウジ</t>
    </rPh>
    <phoneticPr fontId="2"/>
  </si>
  <si>
    <t>桁数</t>
    <rPh sb="0" eb="2">
      <t>ケタスウ</t>
    </rPh>
    <phoneticPr fontId="2"/>
  </si>
  <si>
    <t>文字種</t>
    <rPh sb="0" eb="3">
      <t>モジシュ</t>
    </rPh>
    <phoneticPr fontId="2"/>
  </si>
  <si>
    <t>IPKへの一括取込を想定した、適切な入力制限</t>
    <rPh sb="5" eb="7">
      <t>イッカツ</t>
    </rPh>
    <rPh sb="7" eb="8">
      <t>ト</t>
    </rPh>
    <rPh sb="8" eb="9">
      <t>コ</t>
    </rPh>
    <rPh sb="10" eb="12">
      <t>ソウテイ</t>
    </rPh>
    <rPh sb="15" eb="17">
      <t>テキセツ</t>
    </rPh>
    <rPh sb="18" eb="22">
      <t>ニュウリョクセイゲン</t>
    </rPh>
    <phoneticPr fontId="2"/>
  </si>
  <si>
    <t>銀行・支店</t>
    <rPh sb="0" eb="2">
      <t>ギンコウ</t>
    </rPh>
    <rPh sb="3" eb="5">
      <t>シテン</t>
    </rPh>
    <phoneticPr fontId="2"/>
  </si>
  <si>
    <t>郵便番号→住所</t>
    <rPh sb="0" eb="4">
      <t>ユウビンバンゴウ</t>
    </rPh>
    <rPh sb="5" eb="7">
      <t>ジュウショ</t>
    </rPh>
    <phoneticPr fontId="2"/>
  </si>
  <si>
    <t>申請者が誤りやすい項目について入力補助、検索機能→債主登録担当者のチェックにも利用可</t>
    <rPh sb="0" eb="3">
      <t>シンセイシャ</t>
    </rPh>
    <rPh sb="4" eb="5">
      <t>アヤマ</t>
    </rPh>
    <rPh sb="9" eb="11">
      <t>コウモク</t>
    </rPh>
    <rPh sb="15" eb="19">
      <t>ニュウリョクホジョ</t>
    </rPh>
    <rPh sb="20" eb="22">
      <t>ケンサク</t>
    </rPh>
    <rPh sb="22" eb="24">
      <t>キノウ</t>
    </rPh>
    <rPh sb="25" eb="29">
      <t>サイシュトウロク</t>
    </rPh>
    <rPh sb="29" eb="32">
      <t>タントウシャ</t>
    </rPh>
    <rPh sb="39" eb="42">
      <t>リヨウカ</t>
    </rPh>
    <phoneticPr fontId="2"/>
  </si>
  <si>
    <r>
      <t>企業、団体等（</t>
    </r>
    <r>
      <rPr>
        <b/>
        <sz val="12"/>
        <rFont val="Meiryo UI"/>
        <family val="3"/>
        <charset val="128"/>
      </rPr>
      <t>個人事業主</t>
    </r>
    <r>
      <rPr>
        <sz val="12"/>
        <rFont val="Meiryo UI"/>
        <family val="3"/>
        <charset val="128"/>
      </rPr>
      <t>含む）</t>
    </r>
    <rPh sb="0" eb="2">
      <t>キギョウ</t>
    </rPh>
    <rPh sb="3" eb="5">
      <t>ダンタイ</t>
    </rPh>
    <rPh sb="5" eb="6">
      <t>トウ</t>
    </rPh>
    <rPh sb="7" eb="12">
      <t>コジンジギョウヌシ</t>
    </rPh>
    <rPh sb="12" eb="13">
      <t>フク</t>
    </rPh>
    <phoneticPr fontId="2"/>
  </si>
  <si>
    <t>相手方種別（共通用語：0156）</t>
    <rPh sb="0" eb="3">
      <t>アイテガタ</t>
    </rPh>
    <rPh sb="3" eb="5">
      <t>シュベツ</t>
    </rPh>
    <rPh sb="6" eb="8">
      <t>キョウツウ</t>
    </rPh>
    <rPh sb="8" eb="10">
      <t>ヨウゴ</t>
    </rPh>
    <phoneticPr fontId="1"/>
  </si>
  <si>
    <t>相手方特定区分（共通用語：0146）</t>
    <rPh sb="0" eb="3">
      <t>アイテガタ</t>
    </rPh>
    <rPh sb="3" eb="5">
      <t>トクテイ</t>
    </rPh>
    <rPh sb="5" eb="7">
      <t>クブン</t>
    </rPh>
    <rPh sb="8" eb="10">
      <t>キョウツウ</t>
    </rPh>
    <rPh sb="10" eb="12">
      <t>ヨウゴ</t>
    </rPh>
    <phoneticPr fontId="1"/>
  </si>
  <si>
    <t>収入／支出（共通用語：0147）</t>
    <rPh sb="0" eb="2">
      <t>シュウニュウ</t>
    </rPh>
    <rPh sb="3" eb="5">
      <t>シシュツ</t>
    </rPh>
    <phoneticPr fontId="1"/>
  </si>
  <si>
    <t>手数料負担区分（共通用語：9129）</t>
    <rPh sb="0" eb="3">
      <t>テスウリョウ</t>
    </rPh>
    <rPh sb="3" eb="5">
      <t>フタン</t>
    </rPh>
    <rPh sb="5" eb="7">
      <t>クブン</t>
    </rPh>
    <phoneticPr fontId="1"/>
  </si>
  <si>
    <t>企業区分（共通用語：9130）</t>
    <rPh sb="0" eb="2">
      <t>キギョウ</t>
    </rPh>
    <rPh sb="2" eb="4">
      <t>クブン</t>
    </rPh>
    <phoneticPr fontId="1"/>
  </si>
  <si>
    <t>所在地区分（共通用語：0155）</t>
    <rPh sb="0" eb="3">
      <t>ショザイチ</t>
    </rPh>
    <rPh sb="3" eb="5">
      <t>クブン</t>
    </rPh>
    <phoneticPr fontId="1"/>
  </si>
  <si>
    <t>支払通知有無（共通用語：10A1）</t>
    <rPh sb="0" eb="2">
      <t>シハラ</t>
    </rPh>
    <rPh sb="2" eb="6">
      <t>ツウチウム</t>
    </rPh>
    <phoneticPr fontId="1"/>
  </si>
  <si>
    <t>口座用途区分（共通用語：0152）</t>
    <rPh sb="0" eb="2">
      <t>コウザ</t>
    </rPh>
    <rPh sb="2" eb="4">
      <t>ヨウト</t>
    </rPh>
    <rPh sb="4" eb="6">
      <t>クブン</t>
    </rPh>
    <phoneticPr fontId="1"/>
  </si>
  <si>
    <t>預金種別（共通用語：0333）</t>
    <rPh sb="0" eb="2">
      <t>ヨキン</t>
    </rPh>
    <rPh sb="2" eb="4">
      <t>シュベツ</t>
    </rPh>
    <phoneticPr fontId="1"/>
  </si>
  <si>
    <t>使用不可状態（共通用語：0100）</t>
    <rPh sb="0" eb="2">
      <t>シヨウ</t>
    </rPh>
    <rPh sb="2" eb="4">
      <t>フカ</t>
    </rPh>
    <rPh sb="4" eb="6">
      <t>ジョウタイ</t>
    </rPh>
    <phoneticPr fontId="1"/>
  </si>
  <si>
    <t>名称</t>
    <rPh sb="0" eb="2">
      <t>メイショウ</t>
    </rPh>
    <phoneticPr fontId="1"/>
  </si>
  <si>
    <t>00：職員（※修正のみ）</t>
    <rPh sb="3" eb="5">
      <t>ショクイン</t>
    </rPh>
    <rPh sb="7" eb="9">
      <t>シュウセイ</t>
    </rPh>
    <phoneticPr fontId="1"/>
  </si>
  <si>
    <t>1：一般</t>
    <rPh sb="2" eb="4">
      <t>イッパン</t>
    </rPh>
    <phoneticPr fontId="1"/>
  </si>
  <si>
    <t>0：収入</t>
    <rPh sb="2" eb="4">
      <t>シュウニュウ</t>
    </rPh>
    <phoneticPr fontId="1"/>
  </si>
  <si>
    <t>1：中小企業</t>
    <rPh sb="2" eb="6">
      <t>チュウショウキギョウ</t>
    </rPh>
    <phoneticPr fontId="1"/>
  </si>
  <si>
    <t>3：要</t>
    <rPh sb="2" eb="3">
      <t>ヨウ</t>
    </rPh>
    <phoneticPr fontId="1"/>
  </si>
  <si>
    <t>0：無</t>
    <rPh sb="2" eb="3">
      <t>ナ</t>
    </rPh>
    <phoneticPr fontId="1"/>
  </si>
  <si>
    <t>0：不要</t>
    <rPh sb="2" eb="4">
      <t>フヨウ</t>
    </rPh>
    <phoneticPr fontId="1"/>
  </si>
  <si>
    <t>1：通常</t>
    <rPh sb="2" eb="4">
      <t>ツウジョウ</t>
    </rPh>
    <phoneticPr fontId="1"/>
  </si>
  <si>
    <t>1：普通</t>
    <rPh sb="2" eb="4">
      <t>フツウ</t>
    </rPh>
    <phoneticPr fontId="1"/>
  </si>
  <si>
    <t>0：使用可能</t>
    <rPh sb="2" eb="4">
      <t>シヨウ</t>
    </rPh>
    <rPh sb="4" eb="6">
      <t>カノウ</t>
    </rPh>
    <phoneticPr fontId="1"/>
  </si>
  <si>
    <t>10：大企業</t>
    <rPh sb="3" eb="6">
      <t>ダイキギョウ</t>
    </rPh>
    <phoneticPr fontId="1"/>
  </si>
  <si>
    <t>2：職員（※修正のみ）</t>
    <rPh sb="2" eb="4">
      <t>ショクイン</t>
    </rPh>
    <rPh sb="6" eb="8">
      <t>シュウセイ</t>
    </rPh>
    <phoneticPr fontId="1"/>
  </si>
  <si>
    <t>1：支出</t>
    <rPh sb="2" eb="4">
      <t>シシュツ</t>
    </rPh>
    <phoneticPr fontId="1"/>
  </si>
  <si>
    <t>1：自社負担</t>
    <rPh sb="2" eb="4">
      <t>ジシャ</t>
    </rPh>
    <rPh sb="4" eb="6">
      <t>フタン</t>
    </rPh>
    <phoneticPr fontId="1"/>
  </si>
  <si>
    <t>2：大企業</t>
    <rPh sb="2" eb="5">
      <t>ダイキギョウ</t>
    </rPh>
    <phoneticPr fontId="1"/>
  </si>
  <si>
    <t>9：不要</t>
  </si>
  <si>
    <t>1：有</t>
    <rPh sb="2" eb="3">
      <t>ア</t>
    </rPh>
    <phoneticPr fontId="1"/>
  </si>
  <si>
    <t>1：通知書帳票</t>
    <rPh sb="2" eb="5">
      <t>ツウチショ</t>
    </rPh>
    <rPh sb="5" eb="7">
      <t>チョウヒョウ</t>
    </rPh>
    <phoneticPr fontId="1"/>
  </si>
  <si>
    <t>8：工事前払金用</t>
    <rPh sb="2" eb="4">
      <t>コウジ</t>
    </rPh>
    <rPh sb="4" eb="5">
      <t>マエ</t>
    </rPh>
    <rPh sb="5" eb="6">
      <t>ハラ</t>
    </rPh>
    <rPh sb="6" eb="7">
      <t>カネ</t>
    </rPh>
    <rPh sb="7" eb="8">
      <t>ヨウ</t>
    </rPh>
    <phoneticPr fontId="1"/>
  </si>
  <si>
    <t>2：当座</t>
    <rPh sb="2" eb="4">
      <t>トウザ</t>
    </rPh>
    <phoneticPr fontId="1"/>
  </si>
  <si>
    <t>1：使用不可</t>
    <rPh sb="2" eb="4">
      <t>シヨウ</t>
    </rPh>
    <rPh sb="4" eb="6">
      <t>フカ</t>
    </rPh>
    <phoneticPr fontId="1"/>
  </si>
  <si>
    <t>20：中小企業</t>
    <rPh sb="3" eb="5">
      <t>チュウショウ</t>
    </rPh>
    <rPh sb="5" eb="7">
      <t>キギョウ</t>
    </rPh>
    <phoneticPr fontId="1"/>
  </si>
  <si>
    <t>5：所属特定</t>
    <rPh sb="2" eb="4">
      <t>ショゾク</t>
    </rPh>
    <rPh sb="4" eb="6">
      <t>トクテイ</t>
    </rPh>
    <phoneticPr fontId="1"/>
  </si>
  <si>
    <t>2：相手負担</t>
    <rPh sb="2" eb="4">
      <t>アイテ</t>
    </rPh>
    <rPh sb="4" eb="6">
      <t>フタン</t>
    </rPh>
    <phoneticPr fontId="1"/>
  </si>
  <si>
    <t>3：その他</t>
    <rPh sb="4" eb="5">
      <t>タ</t>
    </rPh>
    <phoneticPr fontId="1"/>
  </si>
  <si>
    <t>2：メール送信</t>
    <rPh sb="5" eb="7">
      <t>ソウシン</t>
    </rPh>
    <phoneticPr fontId="1"/>
  </si>
  <si>
    <t>9：資金前渡用</t>
    <rPh sb="2" eb="4">
      <t>シキン</t>
    </rPh>
    <rPh sb="4" eb="6">
      <t>マエワタシ</t>
    </rPh>
    <rPh sb="6" eb="7">
      <t>ヨウ</t>
    </rPh>
    <phoneticPr fontId="1"/>
  </si>
  <si>
    <t>30：国等</t>
    <rPh sb="3" eb="4">
      <t>クニ</t>
    </rPh>
    <rPh sb="4" eb="5">
      <t>ナド</t>
    </rPh>
    <phoneticPr fontId="1"/>
  </si>
  <si>
    <t>9：その他</t>
    <rPh sb="4" eb="5">
      <t>タ</t>
    </rPh>
    <phoneticPr fontId="1"/>
  </si>
  <si>
    <t>40：JV（共同企業体）</t>
    <rPh sb="6" eb="8">
      <t>キョウドウ</t>
    </rPh>
    <rPh sb="8" eb="11">
      <t>キギョウタイ</t>
    </rPh>
    <phoneticPr fontId="1"/>
  </si>
  <si>
    <t>60：その他</t>
    <rPh sb="5" eb="6">
      <t>タ</t>
    </rPh>
    <phoneticPr fontId="1"/>
  </si>
  <si>
    <t>70：収入</t>
    <rPh sb="3" eb="5">
      <t>シュウニュウ</t>
    </rPh>
    <phoneticPr fontId="1"/>
  </si>
  <si>
    <t>支払通知方法（共通用語：1059）</t>
  </si>
  <si>
    <t>コード</t>
  </si>
  <si>
    <t>00</t>
  </si>
  <si>
    <t>1</t>
  </si>
  <si>
    <t>0</t>
  </si>
  <si>
    <t>0：なし</t>
  </si>
  <si>
    <t>3</t>
  </si>
  <si>
    <t>10</t>
  </si>
  <si>
    <t>2</t>
  </si>
  <si>
    <t>9</t>
  </si>
  <si>
    <t>8</t>
  </si>
  <si>
    <t>20</t>
  </si>
  <si>
    <t>5</t>
  </si>
  <si>
    <t>4：貯蓄</t>
  </si>
  <si>
    <t>4</t>
  </si>
  <si>
    <t>30</t>
  </si>
  <si>
    <t>40</t>
  </si>
  <si>
    <t>50：個人</t>
  </si>
  <si>
    <t>50</t>
  </si>
  <si>
    <t>60</t>
  </si>
  <si>
    <t>70</t>
  </si>
  <si>
    <t>※以下は債主登録担当者が使用します。編集しないでください。</t>
    <rPh sb="1" eb="3">
      <t>イカ</t>
    </rPh>
    <rPh sb="4" eb="11">
      <t>サイシュトウロクタントウシャ</t>
    </rPh>
    <rPh sb="12" eb="14">
      <t>シヨウ</t>
    </rPh>
    <rPh sb="18" eb="20">
      <t>ヘンシュウ</t>
    </rPh>
    <phoneticPr fontId="2"/>
  </si>
  <si>
    <t>以下をテンプレートに貼付</t>
    <rPh sb="0" eb="2">
      <t>イカ</t>
    </rPh>
    <rPh sb="10" eb="11">
      <t>ハ</t>
    </rPh>
    <rPh sb="11" eb="12">
      <t>ツ</t>
    </rPh>
    <phoneticPr fontId="2"/>
  </si>
  <si>
    <t>区分・適用日</t>
    <rPh sb="0" eb="2">
      <t>クブン</t>
    </rPh>
    <rPh sb="3" eb="5">
      <t>テキヨウ</t>
    </rPh>
    <rPh sb="5" eb="6">
      <t>ビ</t>
    </rPh>
    <phoneticPr fontId="2"/>
  </si>
  <si>
    <t>相手方名称</t>
    <phoneticPr fontId="2"/>
  </si>
  <si>
    <t>住所・電話番号等</t>
    <phoneticPr fontId="2"/>
  </si>
  <si>
    <t>口座情報１</t>
    <phoneticPr fontId="2"/>
  </si>
  <si>
    <t>口座情報２</t>
    <phoneticPr fontId="2"/>
  </si>
  <si>
    <t>必須項目</t>
    <rPh sb="0" eb="2">
      <t>ヒッス</t>
    </rPh>
    <rPh sb="2" eb="4">
      <t>コウモク</t>
    </rPh>
    <phoneticPr fontId="2"/>
  </si>
  <si>
    <t>文字制約</t>
    <rPh sb="0" eb="2">
      <t>モジ</t>
    </rPh>
    <rPh sb="2" eb="4">
      <t>セイヤク</t>
    </rPh>
    <phoneticPr fontId="2"/>
  </si>
  <si>
    <t>No</t>
    <phoneticPr fontId="2"/>
  </si>
  <si>
    <t>相手方適用終了日</t>
    <rPh sb="0" eb="3">
      <t>アイテガタ</t>
    </rPh>
    <rPh sb="3" eb="5">
      <t>テキヨウ</t>
    </rPh>
    <rPh sb="5" eb="8">
      <t>シュウリョウビ</t>
    </rPh>
    <rPh sb="7" eb="8">
      <t>ビ</t>
    </rPh>
    <phoneticPr fontId="2"/>
  </si>
  <si>
    <t>収入／支出</t>
    <rPh sb="0" eb="2">
      <t>シュウニュウ</t>
    </rPh>
    <rPh sb="3" eb="5">
      <t>シシュツ</t>
    </rPh>
    <phoneticPr fontId="2"/>
  </si>
  <si>
    <t>個人コード</t>
    <rPh sb="0" eb="2">
      <t>コジン</t>
    </rPh>
    <phoneticPr fontId="2"/>
  </si>
  <si>
    <t>法人名</t>
    <phoneticPr fontId="2"/>
  </si>
  <si>
    <t>支店名</t>
    <phoneticPr fontId="2"/>
  </si>
  <si>
    <t>略称</t>
    <rPh sb="0" eb="2">
      <t>リャクショウ</t>
    </rPh>
    <phoneticPr fontId="2"/>
  </si>
  <si>
    <t>手数料負担区分</t>
    <rPh sb="0" eb="3">
      <t>テスウリョウ</t>
    </rPh>
    <rPh sb="3" eb="5">
      <t>フタン</t>
    </rPh>
    <phoneticPr fontId="2"/>
  </si>
  <si>
    <t>企業区分</t>
    <rPh sb="0" eb="2">
      <t>キギョウ</t>
    </rPh>
    <phoneticPr fontId="2"/>
  </si>
  <si>
    <t>生年月日</t>
    <rPh sb="0" eb="2">
      <t>セイネン</t>
    </rPh>
    <rPh sb="2" eb="4">
      <t>ガッピ</t>
    </rPh>
    <phoneticPr fontId="2"/>
  </si>
  <si>
    <t>法人番号</t>
    <rPh sb="0" eb="2">
      <t>ホウジン</t>
    </rPh>
    <rPh sb="2" eb="4">
      <t>バンゴウ</t>
    </rPh>
    <phoneticPr fontId="2"/>
  </si>
  <si>
    <t>市内住所コード</t>
    <phoneticPr fontId="2"/>
  </si>
  <si>
    <t>郵便番号</t>
    <phoneticPr fontId="2"/>
  </si>
  <si>
    <t>国名</t>
    <rPh sb="0" eb="1">
      <t>クニ</t>
    </rPh>
    <rPh sb="1" eb="2">
      <t>メイ</t>
    </rPh>
    <phoneticPr fontId="2"/>
  </si>
  <si>
    <t>FAX番号</t>
    <rPh sb="3" eb="5">
      <t>バンゴウ</t>
    </rPh>
    <phoneticPr fontId="2"/>
  </si>
  <si>
    <t>E-Mail</t>
    <phoneticPr fontId="2"/>
  </si>
  <si>
    <t>E-Mail2</t>
    <phoneticPr fontId="2"/>
  </si>
  <si>
    <t>E-Mail3</t>
    <phoneticPr fontId="2"/>
  </si>
  <si>
    <t>相手方個別番号</t>
  </si>
  <si>
    <t>半角数字12文字</t>
    <rPh sb="0" eb="2">
      <t>ハンカク</t>
    </rPh>
    <rPh sb="2" eb="4">
      <t>スウジ</t>
    </rPh>
    <rPh sb="6" eb="8">
      <t>モジ</t>
    </rPh>
    <phoneticPr fontId="2"/>
  </si>
  <si>
    <t>半角英数字2文字</t>
    <rPh sb="0" eb="2">
      <t>ハンカク</t>
    </rPh>
    <rPh sb="2" eb="5">
      <t>エイスウジ</t>
    </rPh>
    <rPh sb="6" eb="8">
      <t>モジ</t>
    </rPh>
    <phoneticPr fontId="2"/>
  </si>
  <si>
    <t>半角数字8文字</t>
    <phoneticPr fontId="2"/>
  </si>
  <si>
    <t>半角英数字10文字</t>
    <phoneticPr fontId="2"/>
  </si>
  <si>
    <t>半角英数字1文字</t>
    <rPh sb="0" eb="2">
      <t>ハンカク</t>
    </rPh>
    <rPh sb="2" eb="5">
      <t>エイスウジ</t>
    </rPh>
    <rPh sb="6" eb="8">
      <t>モジ</t>
    </rPh>
    <phoneticPr fontId="2"/>
  </si>
  <si>
    <t>半角カナ30文字</t>
    <rPh sb="0" eb="2">
      <t>ハンカク</t>
    </rPh>
    <rPh sb="6" eb="8">
      <t>モジ</t>
    </rPh>
    <phoneticPr fontId="2"/>
  </si>
  <si>
    <t>全角30文字</t>
    <rPh sb="0" eb="2">
      <t>ゼンカク</t>
    </rPh>
    <rPh sb="4" eb="6">
      <t>モジ</t>
    </rPh>
    <phoneticPr fontId="2"/>
  </si>
  <si>
    <t>全角20文字</t>
    <rPh sb="0" eb="2">
      <t>ゼンカク</t>
    </rPh>
    <rPh sb="4" eb="6">
      <t>モジ</t>
    </rPh>
    <phoneticPr fontId="2"/>
  </si>
  <si>
    <t>半角数値8文字(YYYYMMDD)</t>
    <rPh sb="0" eb="2">
      <t>ハンカク</t>
    </rPh>
    <rPh sb="2" eb="4">
      <t>スウチ</t>
    </rPh>
    <rPh sb="5" eb="7">
      <t>モジ</t>
    </rPh>
    <phoneticPr fontId="2"/>
  </si>
  <si>
    <t>半角数字13文字</t>
    <rPh sb="0" eb="2">
      <t>ハンカク</t>
    </rPh>
    <rPh sb="2" eb="4">
      <t>スウジ</t>
    </rPh>
    <rPh sb="6" eb="8">
      <t>モジ</t>
    </rPh>
    <phoneticPr fontId="2"/>
  </si>
  <si>
    <t>半角英数字10桁</t>
    <rPh sb="2" eb="5">
      <t>エイスウジ</t>
    </rPh>
    <phoneticPr fontId="2"/>
  </si>
  <si>
    <t>半角英数字1文字</t>
    <rPh sb="2" eb="5">
      <t>エイスウジ</t>
    </rPh>
    <rPh sb="6" eb="8">
      <t>モジ</t>
    </rPh>
    <phoneticPr fontId="2"/>
  </si>
  <si>
    <t>半角数字8文字</t>
    <rPh sb="0" eb="2">
      <t>ハンカク</t>
    </rPh>
    <rPh sb="2" eb="4">
      <t>スウジ</t>
    </rPh>
    <rPh sb="5" eb="7">
      <t>モジ</t>
    </rPh>
    <phoneticPr fontId="2"/>
  </si>
  <si>
    <t>全角文字4文字</t>
    <rPh sb="0" eb="2">
      <t>ゼンカク</t>
    </rPh>
    <rPh sb="2" eb="4">
      <t>モジ</t>
    </rPh>
    <rPh sb="5" eb="7">
      <t>モジ</t>
    </rPh>
    <phoneticPr fontId="2"/>
  </si>
  <si>
    <t>全角文字15文字</t>
    <rPh sb="0" eb="2">
      <t>ゼンカク</t>
    </rPh>
    <rPh sb="2" eb="4">
      <t>モジ</t>
    </rPh>
    <rPh sb="6" eb="8">
      <t>モジ</t>
    </rPh>
    <phoneticPr fontId="2"/>
  </si>
  <si>
    <t>全角文字20文字</t>
    <rPh sb="0" eb="2">
      <t>ゼンカク</t>
    </rPh>
    <rPh sb="2" eb="4">
      <t>モジ</t>
    </rPh>
    <rPh sb="6" eb="8">
      <t>モジ</t>
    </rPh>
    <phoneticPr fontId="2"/>
  </si>
  <si>
    <t>全角文字25文字</t>
    <rPh sb="0" eb="2">
      <t>ゼンカク</t>
    </rPh>
    <rPh sb="2" eb="4">
      <t>モジ</t>
    </rPh>
    <rPh sb="6" eb="8">
      <t>モジ</t>
    </rPh>
    <phoneticPr fontId="2"/>
  </si>
  <si>
    <t>半角英数字13文字</t>
    <rPh sb="0" eb="2">
      <t>ハンカク</t>
    </rPh>
    <rPh sb="2" eb="5">
      <t>エイスウジ</t>
    </rPh>
    <rPh sb="7" eb="9">
      <t>モジ</t>
    </rPh>
    <phoneticPr fontId="2"/>
  </si>
  <si>
    <t>半角英数字50文字</t>
    <rPh sb="0" eb="2">
      <t>ハンカク</t>
    </rPh>
    <rPh sb="2" eb="5">
      <t>エイスウジ</t>
    </rPh>
    <rPh sb="7" eb="9">
      <t>モジ</t>
    </rPh>
    <phoneticPr fontId="2"/>
  </si>
  <si>
    <t>半角数字10桁</t>
    <rPh sb="0" eb="2">
      <t>ハンカク</t>
    </rPh>
    <rPh sb="2" eb="4">
      <t>スウジ</t>
    </rPh>
    <rPh sb="6" eb="7">
      <t>ケタ</t>
    </rPh>
    <phoneticPr fontId="2"/>
  </si>
  <si>
    <t>半角数字1桁</t>
    <rPh sb="0" eb="2">
      <t>ハンカク</t>
    </rPh>
    <rPh sb="2" eb="4">
      <t>スウジ</t>
    </rPh>
    <rPh sb="5" eb="6">
      <t>ケタ</t>
    </rPh>
    <phoneticPr fontId="2"/>
  </si>
  <si>
    <t>半角数字4文字</t>
    <rPh sb="5" eb="7">
      <t>モジ</t>
    </rPh>
    <phoneticPr fontId="2"/>
  </si>
  <si>
    <t>半角数字3文字</t>
    <rPh sb="5" eb="7">
      <t>モジ</t>
    </rPh>
    <phoneticPr fontId="2"/>
  </si>
  <si>
    <t>半角数字7文字</t>
    <rPh sb="5" eb="7">
      <t>モジ</t>
    </rPh>
    <phoneticPr fontId="2"/>
  </si>
  <si>
    <t>全銀協文字30文字</t>
    <rPh sb="0" eb="3">
      <t>ゼンギンキョウ</t>
    </rPh>
    <rPh sb="3" eb="5">
      <t>モジ</t>
    </rPh>
    <rPh sb="7" eb="9">
      <t>モジ</t>
    </rPh>
    <phoneticPr fontId="2"/>
  </si>
  <si>
    <t>半角英数字1文字</t>
    <rPh sb="0" eb="5">
      <t>ハンカクエイスウジ</t>
    </rPh>
    <rPh sb="6" eb="8">
      <t>モジ</t>
    </rPh>
    <phoneticPr fontId="2"/>
  </si>
  <si>
    <t>例</t>
    <rPh sb="0" eb="1">
      <t>レイ</t>
    </rPh>
    <phoneticPr fontId="2"/>
  </si>
  <si>
    <t>10：大企業</t>
    <rPh sb="3" eb="6">
      <t>ダイキギョウ</t>
    </rPh>
    <phoneticPr fontId="2"/>
  </si>
  <si>
    <t>1：一般</t>
    <rPh sb="2" eb="4">
      <t>イッパン</t>
    </rPh>
    <phoneticPr fontId="2"/>
  </si>
  <si>
    <t>0：収入</t>
    <rPh sb="2" eb="4">
      <t>シュウニュウ</t>
    </rPh>
    <phoneticPr fontId="2"/>
  </si>
  <si>
    <t>ｱｲｳｴｵ</t>
    <phoneticPr fontId="2"/>
  </si>
  <si>
    <t>テスト株式会社</t>
    <rPh sb="3" eb="7">
      <t>カブシキガイシャ</t>
    </rPh>
    <phoneticPr fontId="2"/>
  </si>
  <si>
    <t>五反田支店</t>
    <rPh sb="0" eb="3">
      <t>ゴタンダ</t>
    </rPh>
    <rPh sb="3" eb="5">
      <t>シテン</t>
    </rPh>
    <phoneticPr fontId="2"/>
  </si>
  <si>
    <t>山田　太郎</t>
    <rPh sb="0" eb="2">
      <t>ヤマダ</t>
    </rPh>
    <rPh sb="3" eb="5">
      <t>タロウ</t>
    </rPh>
    <phoneticPr fontId="2"/>
  </si>
  <si>
    <t>テスト</t>
    <phoneticPr fontId="2"/>
  </si>
  <si>
    <t>0：なし</t>
    <phoneticPr fontId="2"/>
  </si>
  <si>
    <t>1：中小企業</t>
    <rPh sb="2" eb="4">
      <t>チュウショウ</t>
    </rPh>
    <rPh sb="4" eb="6">
      <t>キギョウ</t>
    </rPh>
    <phoneticPr fontId="2"/>
  </si>
  <si>
    <t>3：要</t>
    <rPh sb="2" eb="3">
      <t>ヨウ</t>
    </rPh>
    <phoneticPr fontId="2"/>
  </si>
  <si>
    <t>123-4567</t>
    <phoneticPr fontId="2"/>
  </si>
  <si>
    <t>東京都</t>
    <rPh sb="0" eb="3">
      <t>トウキョウト</t>
    </rPh>
    <phoneticPr fontId="2"/>
  </si>
  <si>
    <t>北区赤羽</t>
    <rPh sb="0" eb="2">
      <t>キタク</t>
    </rPh>
    <rPh sb="2" eb="4">
      <t>アカバネ</t>
    </rPh>
    <phoneticPr fontId="2"/>
  </si>
  <si>
    <t>１丁目</t>
    <rPh sb="1" eb="3">
      <t>チョウメ</t>
    </rPh>
    <phoneticPr fontId="2"/>
  </si>
  <si>
    <t>１番地</t>
    <rPh sb="1" eb="3">
      <t>バンチ</t>
    </rPh>
    <phoneticPr fontId="2"/>
  </si>
  <si>
    <t>日本</t>
    <rPh sb="0" eb="2">
      <t>ニホン</t>
    </rPh>
    <phoneticPr fontId="2"/>
  </si>
  <si>
    <t>03-1234-5678</t>
    <phoneticPr fontId="2"/>
  </si>
  <si>
    <t>03-9876-5432</t>
    <phoneticPr fontId="2"/>
  </si>
  <si>
    <t>505b000000</t>
    <phoneticPr fontId="2"/>
  </si>
  <si>
    <t>1：支出</t>
    <rPh sb="2" eb="4">
      <t>シシュツ</t>
    </rPh>
    <phoneticPr fontId="2"/>
  </si>
  <si>
    <t>1：有</t>
    <rPh sb="2" eb="3">
      <t>ア</t>
    </rPh>
    <phoneticPr fontId="2"/>
  </si>
  <si>
    <t>2：メール送信</t>
    <rPh sb="5" eb="7">
      <t>ソウシン</t>
    </rPh>
    <phoneticPr fontId="2"/>
  </si>
  <si>
    <t>1：通常</t>
    <rPh sb="2" eb="4">
      <t>ツウジョウ</t>
    </rPh>
    <phoneticPr fontId="2"/>
  </si>
  <si>
    <t>第１口座</t>
    <rPh sb="0" eb="1">
      <t>ダイ</t>
    </rPh>
    <rPh sb="2" eb="4">
      <t>コウザ</t>
    </rPh>
    <phoneticPr fontId="2"/>
  </si>
  <si>
    <r>
      <t xml:space="preserve">相手方番号
</t>
    </r>
    <r>
      <rPr>
        <b/>
        <sz val="10"/>
        <color rgb="FFFF0000"/>
        <rFont val="Meiryo UI"/>
        <family val="3"/>
        <charset val="128"/>
      </rPr>
      <t>必須</t>
    </r>
    <rPh sb="0" eb="3">
      <t>アイテガタ</t>
    </rPh>
    <rPh sb="3" eb="5">
      <t>バンゴウ</t>
    </rPh>
    <rPh sb="6" eb="8">
      <t>ヒッス</t>
    </rPh>
    <phoneticPr fontId="2"/>
  </si>
  <si>
    <r>
      <t xml:space="preserve">相手方種別
</t>
    </r>
    <r>
      <rPr>
        <b/>
        <sz val="10"/>
        <color rgb="FFFF0000"/>
        <rFont val="Meiryo UI"/>
        <family val="3"/>
        <charset val="128"/>
      </rPr>
      <t>必須</t>
    </r>
    <rPh sb="0" eb="3">
      <t>アイテガタ</t>
    </rPh>
    <rPh sb="3" eb="5">
      <t>シュベツ</t>
    </rPh>
    <rPh sb="6" eb="8">
      <t>ヒッス</t>
    </rPh>
    <phoneticPr fontId="2"/>
  </si>
  <si>
    <r>
      <t xml:space="preserve">相手方適用開始日
</t>
    </r>
    <r>
      <rPr>
        <b/>
        <sz val="10"/>
        <color rgb="FFFF0000"/>
        <rFont val="Meiryo UI"/>
        <family val="3"/>
        <charset val="128"/>
      </rPr>
      <t>必須</t>
    </r>
    <rPh sb="0" eb="3">
      <t>アイテガタ</t>
    </rPh>
    <rPh sb="3" eb="5">
      <t>テキヨウ</t>
    </rPh>
    <rPh sb="5" eb="7">
      <t>カイシ</t>
    </rPh>
    <rPh sb="7" eb="8">
      <t>ビ</t>
    </rPh>
    <phoneticPr fontId="2"/>
  </si>
  <si>
    <r>
      <t xml:space="preserve">登録所属コード
</t>
    </r>
    <r>
      <rPr>
        <b/>
        <sz val="10"/>
        <color rgb="FFFF0000"/>
        <rFont val="Meiryo UI"/>
        <family val="3"/>
        <charset val="128"/>
      </rPr>
      <t>必須</t>
    </r>
    <rPh sb="0" eb="2">
      <t>トウロク</t>
    </rPh>
    <rPh sb="2" eb="4">
      <t>ショゾク</t>
    </rPh>
    <phoneticPr fontId="2"/>
  </si>
  <si>
    <r>
      <t xml:space="preserve">相手方特定区分
</t>
    </r>
    <r>
      <rPr>
        <b/>
        <sz val="10"/>
        <color rgb="FFFF0000"/>
        <rFont val="Meiryo UI"/>
        <family val="3"/>
        <charset val="128"/>
      </rPr>
      <t>必須</t>
    </r>
    <phoneticPr fontId="2"/>
  </si>
  <si>
    <r>
      <t xml:space="preserve">検索用カナ
</t>
    </r>
    <r>
      <rPr>
        <b/>
        <sz val="10"/>
        <color rgb="FFFF0000"/>
        <rFont val="Meiryo UI"/>
        <family val="3"/>
        <charset val="128"/>
      </rPr>
      <t>必須</t>
    </r>
    <rPh sb="0" eb="3">
      <t>ケンサクヨウ</t>
    </rPh>
    <phoneticPr fontId="2"/>
  </si>
  <si>
    <r>
      <t xml:space="preserve">氏名
</t>
    </r>
    <r>
      <rPr>
        <b/>
        <sz val="10"/>
        <color rgb="FFFF0000"/>
        <rFont val="Meiryo UI"/>
        <family val="3"/>
        <charset val="128"/>
      </rPr>
      <t>必須</t>
    </r>
    <rPh sb="0" eb="2">
      <t>シメイ</t>
    </rPh>
    <phoneticPr fontId="2"/>
  </si>
  <si>
    <r>
      <t xml:space="preserve">所在地区分
</t>
    </r>
    <r>
      <rPr>
        <b/>
        <sz val="10"/>
        <color rgb="FFFF0000"/>
        <rFont val="Meiryo UI"/>
        <family val="3"/>
        <charset val="128"/>
      </rPr>
      <t>必須</t>
    </r>
    <phoneticPr fontId="2"/>
  </si>
  <si>
    <r>
      <t xml:space="preserve">都道府県
</t>
    </r>
    <r>
      <rPr>
        <b/>
        <sz val="10"/>
        <color rgb="FF3366FF"/>
        <rFont val="Meiryo UI"/>
        <family val="3"/>
        <charset val="128"/>
      </rPr>
      <t>条件必須</t>
    </r>
    <phoneticPr fontId="2"/>
  </si>
  <si>
    <r>
      <t xml:space="preserve">市区町村
</t>
    </r>
    <r>
      <rPr>
        <b/>
        <sz val="10"/>
        <color rgb="FF3366FF"/>
        <rFont val="Meiryo UI"/>
        <family val="3"/>
        <charset val="128"/>
      </rPr>
      <t>条件必須</t>
    </r>
    <phoneticPr fontId="2"/>
  </si>
  <si>
    <r>
      <t xml:space="preserve">丁目
</t>
    </r>
    <r>
      <rPr>
        <b/>
        <sz val="10"/>
        <color rgb="FF3366FF"/>
        <rFont val="Meiryo UI"/>
        <family val="3"/>
        <charset val="128"/>
      </rPr>
      <t>条件必須</t>
    </r>
    <rPh sb="0" eb="2">
      <t>チョウメ</t>
    </rPh>
    <phoneticPr fontId="2"/>
  </si>
  <si>
    <r>
      <t xml:space="preserve">番地
</t>
    </r>
    <r>
      <rPr>
        <b/>
        <sz val="10"/>
        <color rgb="FF3366FF"/>
        <rFont val="Meiryo UI"/>
        <family val="3"/>
        <charset val="128"/>
      </rPr>
      <t>条件必須</t>
    </r>
    <rPh sb="0" eb="2">
      <t>バンチ</t>
    </rPh>
    <phoneticPr fontId="2"/>
  </si>
  <si>
    <r>
      <t xml:space="preserve">方書
</t>
    </r>
    <r>
      <rPr>
        <b/>
        <sz val="10"/>
        <color rgb="FF3366FF"/>
        <rFont val="Meiryo UI"/>
        <family val="3"/>
        <charset val="128"/>
      </rPr>
      <t>条件必須</t>
    </r>
    <rPh sb="0" eb="1">
      <t>ホウ</t>
    </rPh>
    <rPh sb="1" eb="2">
      <t>ショ</t>
    </rPh>
    <phoneticPr fontId="2"/>
  </si>
  <si>
    <r>
      <t xml:space="preserve">支払通知有無
</t>
    </r>
    <r>
      <rPr>
        <b/>
        <sz val="10"/>
        <color rgb="FFFF0000"/>
        <rFont val="Meiryo UI"/>
        <family val="3"/>
        <charset val="128"/>
      </rPr>
      <t>必須</t>
    </r>
    <rPh sb="0" eb="2">
      <t>シハラ</t>
    </rPh>
    <rPh sb="2" eb="4">
      <t>ツウチ</t>
    </rPh>
    <rPh sb="4" eb="6">
      <t>ウム</t>
    </rPh>
    <rPh sb="7" eb="9">
      <t>ヒッス</t>
    </rPh>
    <phoneticPr fontId="2"/>
  </si>
  <si>
    <r>
      <t xml:space="preserve">支払通知方法
</t>
    </r>
    <r>
      <rPr>
        <b/>
        <sz val="10"/>
        <color rgb="FFFF0000"/>
        <rFont val="Meiryo UI"/>
        <family val="3"/>
        <charset val="128"/>
      </rPr>
      <t>必須</t>
    </r>
    <rPh sb="0" eb="2">
      <t>シハラ</t>
    </rPh>
    <rPh sb="2" eb="4">
      <t>ツウチ</t>
    </rPh>
    <rPh sb="4" eb="6">
      <t>ホウホウ</t>
    </rPh>
    <phoneticPr fontId="2"/>
  </si>
  <si>
    <r>
      <t xml:space="preserve">口座用途区分
</t>
    </r>
    <r>
      <rPr>
        <b/>
        <sz val="10"/>
        <color rgb="FF3366FF"/>
        <rFont val="Meiryo UI"/>
        <family val="3"/>
        <charset val="128"/>
      </rPr>
      <t>条件必須</t>
    </r>
    <phoneticPr fontId="2"/>
  </si>
  <si>
    <r>
      <t xml:space="preserve">摘要
</t>
    </r>
    <r>
      <rPr>
        <b/>
        <sz val="10"/>
        <color rgb="FF3366FF"/>
        <rFont val="Meiryo UI"/>
        <family val="3"/>
        <charset val="128"/>
      </rPr>
      <t>条件必須</t>
    </r>
    <phoneticPr fontId="2"/>
  </si>
  <si>
    <r>
      <t xml:space="preserve">金融機関コード
</t>
    </r>
    <r>
      <rPr>
        <b/>
        <sz val="10"/>
        <color rgb="FF3366FF"/>
        <rFont val="Meiryo UI"/>
        <family val="3"/>
        <charset val="128"/>
      </rPr>
      <t>条件必須</t>
    </r>
    <rPh sb="0" eb="2">
      <t>キンユウ</t>
    </rPh>
    <rPh sb="2" eb="4">
      <t>キカン</t>
    </rPh>
    <phoneticPr fontId="2"/>
  </si>
  <si>
    <r>
      <t xml:space="preserve">店舗コード
</t>
    </r>
    <r>
      <rPr>
        <b/>
        <sz val="10"/>
        <color rgb="FF3366FF"/>
        <rFont val="Meiryo UI"/>
        <family val="3"/>
        <charset val="128"/>
      </rPr>
      <t>条件必須</t>
    </r>
    <rPh sb="0" eb="2">
      <t>テンポ</t>
    </rPh>
    <phoneticPr fontId="2"/>
  </si>
  <si>
    <r>
      <t xml:space="preserve">預金種別
</t>
    </r>
    <r>
      <rPr>
        <b/>
        <sz val="10"/>
        <color rgb="FF3366FF"/>
        <rFont val="Meiryo UI"/>
        <family val="3"/>
        <charset val="128"/>
      </rPr>
      <t>条件必須</t>
    </r>
    <rPh sb="0" eb="2">
      <t>ヨキン</t>
    </rPh>
    <rPh sb="2" eb="4">
      <t>シュベツ</t>
    </rPh>
    <phoneticPr fontId="2"/>
  </si>
  <si>
    <r>
      <t xml:space="preserve">口座番号
</t>
    </r>
    <r>
      <rPr>
        <b/>
        <sz val="10"/>
        <color rgb="FF3366FF"/>
        <rFont val="Meiryo UI"/>
        <family val="3"/>
        <charset val="128"/>
      </rPr>
      <t>条件必須</t>
    </r>
    <rPh sb="0" eb="2">
      <t>コウザ</t>
    </rPh>
    <rPh sb="2" eb="4">
      <t>バンゴウ</t>
    </rPh>
    <phoneticPr fontId="2"/>
  </si>
  <si>
    <r>
      <t xml:space="preserve">口座名義人
</t>
    </r>
    <r>
      <rPr>
        <b/>
        <sz val="10"/>
        <color rgb="FF3366FF"/>
        <rFont val="Meiryo UI"/>
        <family val="3"/>
        <charset val="128"/>
      </rPr>
      <t>条件必須</t>
    </r>
    <rPh sb="0" eb="2">
      <t>コウザ</t>
    </rPh>
    <rPh sb="2" eb="4">
      <t>メイギ</t>
    </rPh>
    <rPh sb="4" eb="5">
      <t>ニン</t>
    </rPh>
    <phoneticPr fontId="2"/>
  </si>
  <si>
    <r>
      <t xml:space="preserve">使用不可状態
</t>
    </r>
    <r>
      <rPr>
        <b/>
        <sz val="10"/>
        <color rgb="FF3366FF"/>
        <rFont val="Meiryo UI"/>
        <family val="3"/>
        <charset val="128"/>
      </rPr>
      <t>条件必須</t>
    </r>
    <rPh sb="0" eb="2">
      <t>シヨウ</t>
    </rPh>
    <rPh sb="2" eb="4">
      <t>フカ</t>
    </rPh>
    <rPh sb="4" eb="6">
      <t>ジョウタイ</t>
    </rPh>
    <phoneticPr fontId="2"/>
  </si>
  <si>
    <t>新規・変更</t>
    <rPh sb="0" eb="2">
      <t>シンキ</t>
    </rPh>
    <rPh sb="3" eb="5">
      <t>ヘンコウ</t>
    </rPh>
    <phoneticPr fontId="2"/>
  </si>
  <si>
    <t>債主名称</t>
    <rPh sb="0" eb="4">
      <t>サイシュメイショウ</t>
    </rPh>
    <phoneticPr fontId="2"/>
  </si>
  <si>
    <t>債主番号</t>
    <rPh sb="0" eb="4">
      <t>サイシュバンゴウ</t>
    </rPh>
    <phoneticPr fontId="2"/>
  </si>
  <si>
    <t>旧学籍番号（停止）</t>
    <rPh sb="0" eb="1">
      <t>キュウ</t>
    </rPh>
    <rPh sb="1" eb="5">
      <t>ガクセキバンゴウ</t>
    </rPh>
    <rPh sb="6" eb="8">
      <t>テイシ</t>
    </rPh>
    <phoneticPr fontId="2"/>
  </si>
  <si>
    <t>字数制限超過</t>
    <rPh sb="0" eb="2">
      <t>ジスウ</t>
    </rPh>
    <rPh sb="2" eb="4">
      <t>セイゲン</t>
    </rPh>
    <rPh sb="4" eb="6">
      <t>チョウカ</t>
    </rPh>
    <phoneticPr fontId="2"/>
  </si>
  <si>
    <t>異なる文字種</t>
    <rPh sb="0" eb="1">
      <t>コト</t>
    </rPh>
    <rPh sb="3" eb="6">
      <t>モジシュ</t>
    </rPh>
    <phoneticPr fontId="2"/>
  </si>
  <si>
    <t>エラー有無判定</t>
    <rPh sb="3" eb="5">
      <t>ウム</t>
    </rPh>
    <rPh sb="5" eb="7">
      <t>ハンテイ</t>
    </rPh>
    <phoneticPr fontId="2"/>
  </si>
  <si>
    <t>①登録用紙から転記</t>
    <rPh sb="1" eb="5">
      <t>トウロクヨウシ</t>
    </rPh>
    <rPh sb="7" eb="9">
      <t>テンキ</t>
    </rPh>
    <phoneticPr fontId="2"/>
  </si>
  <si>
    <t>修正前</t>
    <rPh sb="0" eb="3">
      <t>シュウセイマエ</t>
    </rPh>
    <phoneticPr fontId="2"/>
  </si>
  <si>
    <r>
      <t xml:space="preserve">債主登録担当者　編集欄
</t>
    </r>
    <r>
      <rPr>
        <b/>
        <sz val="10"/>
        <color rgb="FFFF0000"/>
        <rFont val="Meiryo UI"/>
        <family val="3"/>
        <charset val="128"/>
      </rPr>
      <t>（編集時はリストから選択,または値貼付して、直接修正してください）</t>
    </r>
    <rPh sb="0" eb="2">
      <t>サイシュ</t>
    </rPh>
    <rPh sb="2" eb="4">
      <t>トウロク</t>
    </rPh>
    <rPh sb="4" eb="6">
      <t>タントウ</t>
    </rPh>
    <rPh sb="6" eb="7">
      <t>シャ</t>
    </rPh>
    <rPh sb="8" eb="10">
      <t>ヘンシュウ</t>
    </rPh>
    <rPh sb="10" eb="11">
      <t>ラン</t>
    </rPh>
    <rPh sb="13" eb="15">
      <t>ヘンシュウ</t>
    </rPh>
    <rPh sb="15" eb="16">
      <t>ジ</t>
    </rPh>
    <rPh sb="16" eb="17">
      <t>シュウジ</t>
    </rPh>
    <rPh sb="22" eb="24">
      <t>センタク</t>
    </rPh>
    <rPh sb="28" eb="29">
      <t>アタイ</t>
    </rPh>
    <rPh sb="29" eb="30">
      <t>ハ</t>
    </rPh>
    <rPh sb="30" eb="31">
      <t>ツキ</t>
    </rPh>
    <rPh sb="34" eb="36">
      <t>チョクセツ</t>
    </rPh>
    <rPh sb="36" eb="38">
      <t>シュウセイ</t>
    </rPh>
    <phoneticPr fontId="2"/>
  </si>
  <si>
    <t>補助機能</t>
    <rPh sb="0" eb="2">
      <t>ホジョ</t>
    </rPh>
    <rPh sb="2" eb="4">
      <t>キノウ</t>
    </rPh>
    <phoneticPr fontId="2"/>
  </si>
  <si>
    <t>身分区分</t>
    <rPh sb="0" eb="4">
      <t>ミブンクブン</t>
    </rPh>
    <phoneticPr fontId="2"/>
  </si>
  <si>
    <t>旧学籍番号</t>
    <rPh sb="0" eb="1">
      <t>キュウ</t>
    </rPh>
    <rPh sb="1" eb="5">
      <t>ガクセキバンゴウ</t>
    </rPh>
    <phoneticPr fontId="2"/>
  </si>
  <si>
    <t>郵便番号から住所確認↓</t>
    <rPh sb="0" eb="4">
      <t>ユウビンバンゴウ</t>
    </rPh>
    <rPh sb="6" eb="8">
      <t>ジュウショ</t>
    </rPh>
    <rPh sb="8" eb="10">
      <t>カクニン</t>
    </rPh>
    <phoneticPr fontId="2"/>
  </si>
  <si>
    <t>コードから銀行・支店確認↓</t>
    <rPh sb="5" eb="7">
      <t>ギンコウ</t>
    </rPh>
    <rPh sb="8" eb="10">
      <t>シテン</t>
    </rPh>
    <rPh sb="10" eb="12">
      <t>カクニン</t>
    </rPh>
    <phoneticPr fontId="2"/>
  </si>
  <si>
    <t>金融機関コード</t>
    <rPh sb="0" eb="4">
      <t>キンユウキカン</t>
    </rPh>
    <phoneticPr fontId="2"/>
  </si>
  <si>
    <t>店舗コード</t>
    <rPh sb="0" eb="2">
      <t>テンポ</t>
    </rPh>
    <phoneticPr fontId="2"/>
  </si>
  <si>
    <t>口座番号</t>
    <rPh sb="0" eb="4">
      <t>コウザバンゴウ</t>
    </rPh>
    <phoneticPr fontId="2"/>
  </si>
  <si>
    <t>②IPK項目</t>
    <rPh sb="4" eb="6">
      <t>コウモク</t>
    </rPh>
    <phoneticPr fontId="2"/>
  </si>
  <si>
    <t>相手方種別</t>
    <rPh sb="0" eb="5">
      <t>アイテガタシュベツ</t>
    </rPh>
    <phoneticPr fontId="2"/>
  </si>
  <si>
    <t>相手方特定区分</t>
    <phoneticPr fontId="2"/>
  </si>
  <si>
    <t>メモ</t>
    <phoneticPr fontId="2"/>
  </si>
  <si>
    <t>新規／変更の判定</t>
    <rPh sb="0" eb="2">
      <t>シンキ</t>
    </rPh>
    <rPh sb="3" eb="5">
      <t>ヘンコウ</t>
    </rPh>
    <rPh sb="6" eb="8">
      <t>ハンテイ</t>
    </rPh>
    <phoneticPr fontId="2"/>
  </si>
  <si>
    <t>常勤職員</t>
  </si>
  <si>
    <t>非常勤職員</t>
  </si>
  <si>
    <t>東京科学大学の学生</t>
  </si>
  <si>
    <t>患者</t>
  </si>
  <si>
    <t>学外者</t>
    <phoneticPr fontId="2"/>
  </si>
  <si>
    <t>受領代理人</t>
  </si>
  <si>
    <t>企業、団体等（個人事業主含む）</t>
    <phoneticPr fontId="2"/>
  </si>
  <si>
    <t>身分区分の判定</t>
    <rPh sb="0" eb="4">
      <t>ミブンクブン</t>
    </rPh>
    <rPh sb="5" eb="7">
      <t>ハンテイ</t>
    </rPh>
    <phoneticPr fontId="2"/>
  </si>
  <si>
    <t>申請者記入</t>
    <rPh sb="0" eb="3">
      <t>シンセイシャ</t>
    </rPh>
    <rPh sb="3" eb="5">
      <t>キニュウ</t>
    </rPh>
    <phoneticPr fontId="2"/>
  </si>
  <si>
    <t>全角に変換</t>
    <rPh sb="0" eb="2">
      <t>ゼンカク</t>
    </rPh>
    <rPh sb="3" eb="5">
      <t>ヘンカン</t>
    </rPh>
    <phoneticPr fontId="2"/>
  </si>
  <si>
    <t>5.郵便番号</t>
    <rPh sb="2" eb="6">
      <t>ユウビンバンゴウ</t>
    </rPh>
    <phoneticPr fontId="2"/>
  </si>
  <si>
    <t>申請者記入</t>
    <rPh sb="0" eb="5">
      <t>シンセイシャキニュウ</t>
    </rPh>
    <phoneticPr fontId="2"/>
  </si>
  <si>
    <t>6.住所</t>
    <rPh sb="2" eb="4">
      <t>ジュウショ</t>
    </rPh>
    <phoneticPr fontId="2"/>
  </si>
  <si>
    <t>都道府県名</t>
    <rPh sb="0" eb="5">
      <t>トドウフケンメイ</t>
    </rPh>
    <phoneticPr fontId="2"/>
  </si>
  <si>
    <t>丁目</t>
    <rPh sb="0" eb="2">
      <t>チョウメ</t>
    </rPh>
    <phoneticPr fontId="2"/>
  </si>
  <si>
    <t>番地</t>
    <rPh sb="0" eb="2">
      <t>バンチ</t>
    </rPh>
    <phoneticPr fontId="2"/>
  </si>
  <si>
    <t>→</t>
    <phoneticPr fontId="2"/>
  </si>
  <si>
    <t>方書
※転記用シートで債主登録担当者が修正</t>
    <rPh sb="0" eb="1">
      <t>カタ</t>
    </rPh>
    <rPh sb="1" eb="2">
      <t>カ</t>
    </rPh>
    <phoneticPr fontId="2"/>
  </si>
  <si>
    <t>7.職員番号</t>
    <rPh sb="2" eb="4">
      <t>ショクイン</t>
    </rPh>
    <rPh sb="4" eb="6">
      <t>バンゴウ</t>
    </rPh>
    <phoneticPr fontId="2"/>
  </si>
  <si>
    <t>8.学籍番号</t>
    <rPh sb="2" eb="6">
      <t>ガクセキバンゴウ</t>
    </rPh>
    <phoneticPr fontId="2"/>
  </si>
  <si>
    <t>9.旧学籍番号</t>
    <rPh sb="2" eb="7">
      <t>キュウガクセキバンゴウ</t>
    </rPh>
    <phoneticPr fontId="2"/>
  </si>
  <si>
    <t>合計</t>
    <rPh sb="0" eb="2">
      <t>ゴウケイ</t>
    </rPh>
    <phoneticPr fontId="2"/>
  </si>
  <si>
    <t>半角に変換</t>
    <rPh sb="0" eb="2">
      <t>ハンカク</t>
    </rPh>
    <rPh sb="3" eb="5">
      <t>ヘンカン</t>
    </rPh>
    <phoneticPr fontId="2"/>
  </si>
  <si>
    <t>口座名義カナ</t>
    <rPh sb="0" eb="4">
      <t>コウザメイギ</t>
    </rPh>
    <phoneticPr fontId="2"/>
  </si>
  <si>
    <t>半角に変換&amp;先頭30文字</t>
    <rPh sb="0" eb="2">
      <t>ハンカク</t>
    </rPh>
    <rPh sb="3" eb="5">
      <t>ヘンカン</t>
    </rPh>
    <rPh sb="6" eb="8">
      <t>セントウ</t>
    </rPh>
    <rPh sb="10" eb="12">
      <t>モジ</t>
    </rPh>
    <phoneticPr fontId="2"/>
  </si>
  <si>
    <t>企業区分</t>
    <rPh sb="0" eb="4">
      <t>キギョウクブン</t>
    </rPh>
    <phoneticPr fontId="2"/>
  </si>
  <si>
    <t>大企業</t>
  </si>
  <si>
    <t>中小企業</t>
  </si>
  <si>
    <t>国等</t>
  </si>
  <si>
    <t>公共法人等</t>
  </si>
  <si>
    <t>その他</t>
  </si>
  <si>
    <t>個人/法人フラグ</t>
    <rPh sb="0" eb="2">
      <t>コジン</t>
    </rPh>
    <rPh sb="3" eb="5">
      <t>ホウジン</t>
    </rPh>
    <phoneticPr fontId="2"/>
  </si>
  <si>
    <t>振込通知</t>
    <rPh sb="0" eb="4">
      <t>フリコミツウチ</t>
    </rPh>
    <phoneticPr fontId="2"/>
  </si>
  <si>
    <t>振込通知の判別</t>
    <rPh sb="0" eb="4">
      <t>フリコミツウチ</t>
    </rPh>
    <rPh sb="5" eb="7">
      <t>ハンベツ</t>
    </rPh>
    <phoneticPr fontId="2"/>
  </si>
  <si>
    <t>メールアドレス</t>
    <phoneticPr fontId="2"/>
  </si>
  <si>
    <t>メールアドレス1</t>
    <phoneticPr fontId="2"/>
  </si>
  <si>
    <t>メールアドレス2</t>
    <phoneticPr fontId="2"/>
  </si>
  <si>
    <t>メールアドレス3</t>
    <phoneticPr fontId="2"/>
  </si>
  <si>
    <t>電話番号</t>
    <rPh sb="0" eb="4">
      <t>デンワバンゴウ</t>
    </rPh>
    <phoneticPr fontId="2"/>
  </si>
  <si>
    <t>チェックボックスの範囲、調整する。</t>
    <rPh sb="9" eb="11">
      <t>ハンイ</t>
    </rPh>
    <rPh sb="12" eb="14">
      <t>チョウセイ</t>
    </rPh>
    <phoneticPr fontId="2"/>
  </si>
  <si>
    <t>振込通知要否を反映</t>
    <rPh sb="0" eb="4">
      <t>フリコミツウチ</t>
    </rPh>
    <rPh sb="4" eb="6">
      <t>ヨウヒ</t>
    </rPh>
    <rPh sb="7" eb="9">
      <t>ハンエイ</t>
    </rPh>
    <phoneticPr fontId="2"/>
  </si>
  <si>
    <t>スペース削除、マイナスをハイフンに変換</t>
    <rPh sb="4" eb="6">
      <t>サクジョ</t>
    </rPh>
    <rPh sb="17" eb="19">
      <t>ヘンカン</t>
    </rPh>
    <phoneticPr fontId="2"/>
  </si>
  <si>
    <t>半角に変換</t>
    <rPh sb="0" eb="2">
      <t>ハンカク</t>
    </rPh>
    <rPh sb="3" eb="5">
      <t>ヘンカン</t>
    </rPh>
    <phoneticPr fontId="2"/>
  </si>
  <si>
    <t>→</t>
    <phoneticPr fontId="2"/>
  </si>
  <si>
    <t>支払方法</t>
    <rPh sb="0" eb="4">
      <t>シハライホウホウ</t>
    </rPh>
    <phoneticPr fontId="2"/>
  </si>
  <si>
    <t>支払方法が窓口払、口座引落の場合は、ダミー口座になるよう分岐を設定</t>
    <rPh sb="0" eb="4">
      <t>シハライホウホウ</t>
    </rPh>
    <rPh sb="5" eb="8">
      <t>マドグチバラ</t>
    </rPh>
    <rPh sb="9" eb="12">
      <t>コウザヒ</t>
    </rPh>
    <rPh sb="12" eb="13">
      <t>オ</t>
    </rPh>
    <rPh sb="14" eb="16">
      <t>バアイ</t>
    </rPh>
    <rPh sb="21" eb="23">
      <t>コウザ</t>
    </rPh>
    <rPh sb="28" eb="30">
      <t>ブンキ</t>
    </rPh>
    <rPh sb="31" eb="33">
      <t>セッテイ</t>
    </rPh>
    <phoneticPr fontId="2"/>
  </si>
  <si>
    <t>登録債主名称</t>
    <rPh sb="0" eb="6">
      <t>トウロクサイシュメイショウ</t>
    </rPh>
    <phoneticPr fontId="2"/>
  </si>
  <si>
    <t>登録債主名称カナ</t>
    <rPh sb="0" eb="6">
      <t>トウロクサイシュメイショウ</t>
    </rPh>
    <phoneticPr fontId="2"/>
  </si>
  <si>
    <t>新規／変更区分</t>
    <rPh sb="0" eb="2">
      <t>シンキ</t>
    </rPh>
    <rPh sb="3" eb="5">
      <t>ヘンコウ</t>
    </rPh>
    <rPh sb="5" eb="7">
      <t>クブン</t>
    </rPh>
    <phoneticPr fontId="2"/>
  </si>
  <si>
    <t>氏名／法人名カナ</t>
    <phoneticPr fontId="2"/>
  </si>
  <si>
    <t>生年月日</t>
    <rPh sb="0" eb="4">
      <t>セイネンガッピ</t>
    </rPh>
    <phoneticPr fontId="2"/>
  </si>
  <si>
    <t>申請者記入</t>
    <rPh sb="0" eb="3">
      <t>シンセイシャ</t>
    </rPh>
    <rPh sb="3" eb="5">
      <t>キニュウ</t>
    </rPh>
    <phoneticPr fontId="2"/>
  </si>
  <si>
    <t>テキスト化</t>
    <rPh sb="4" eb="5">
      <t>カ</t>
    </rPh>
    <phoneticPr fontId="2"/>
  </si>
  <si>
    <t>新規</t>
    <rPh sb="0" eb="2">
      <t>シンキ</t>
    </rPh>
    <phoneticPr fontId="2"/>
  </si>
  <si>
    <t>変更</t>
    <rPh sb="0" eb="2">
      <t>ヘンコウ</t>
    </rPh>
    <phoneticPr fontId="2"/>
  </si>
  <si>
    <t>判定</t>
    <rPh sb="0" eb="2">
      <t>ハンテイ</t>
    </rPh>
    <phoneticPr fontId="2"/>
  </si>
  <si>
    <t>合計</t>
    <rPh sb="0" eb="2">
      <t>ゴウケイ</t>
    </rPh>
    <phoneticPr fontId="2"/>
  </si>
  <si>
    <t>常勤職員</t>
    <rPh sb="0" eb="4">
      <t>ジョウキンショクイン</t>
    </rPh>
    <phoneticPr fontId="2"/>
  </si>
  <si>
    <t>非常勤職員</t>
    <rPh sb="0" eb="5">
      <t>ヒジョウキンショクイン</t>
    </rPh>
    <phoneticPr fontId="2"/>
  </si>
  <si>
    <t>患者</t>
    <rPh sb="0" eb="2">
      <t>カンジャ</t>
    </rPh>
    <phoneticPr fontId="2"/>
  </si>
  <si>
    <t>学外者</t>
    <rPh sb="0" eb="3">
      <t>ガクガイシャ</t>
    </rPh>
    <phoneticPr fontId="2"/>
  </si>
  <si>
    <t>受領代理人</t>
    <rPh sb="0" eb="5">
      <t>ジュリョウダイリニン</t>
    </rPh>
    <phoneticPr fontId="2"/>
  </si>
  <si>
    <t>大企業</t>
    <rPh sb="0" eb="3">
      <t>ダイキギョウ</t>
    </rPh>
    <phoneticPr fontId="2"/>
  </si>
  <si>
    <t>中小企業</t>
    <rPh sb="0" eb="4">
      <t>チュウショウキギョウ</t>
    </rPh>
    <phoneticPr fontId="2"/>
  </si>
  <si>
    <t>国等</t>
    <rPh sb="0" eb="2">
      <t>クニトウ</t>
    </rPh>
    <phoneticPr fontId="2"/>
  </si>
  <si>
    <t>公共法人等</t>
    <rPh sb="0" eb="5">
      <t>コウキョウホウジントウ</t>
    </rPh>
    <phoneticPr fontId="2"/>
  </si>
  <si>
    <t>その他</t>
    <rPh sb="2" eb="3">
      <t>タ</t>
    </rPh>
    <phoneticPr fontId="2"/>
  </si>
  <si>
    <t>チェック欄判定</t>
    <rPh sb="4" eb="7">
      <t>ランハンテイ</t>
    </rPh>
    <phoneticPr fontId="2"/>
  </si>
  <si>
    <t>登録あり</t>
    <rPh sb="0" eb="2">
      <t>トウロク</t>
    </rPh>
    <phoneticPr fontId="2"/>
  </si>
  <si>
    <t>登録なし</t>
    <rPh sb="0" eb="2">
      <t>トウロク</t>
    </rPh>
    <phoneticPr fontId="2"/>
  </si>
  <si>
    <t>課税</t>
    <rPh sb="0" eb="2">
      <t>カゼイ</t>
    </rPh>
    <phoneticPr fontId="2"/>
  </si>
  <si>
    <t>免税</t>
    <rPh sb="0" eb="2">
      <t>メンゼイ</t>
    </rPh>
    <phoneticPr fontId="2"/>
  </si>
  <si>
    <t>対象外</t>
    <rPh sb="0" eb="3">
      <t>タイショウガイ</t>
    </rPh>
    <phoneticPr fontId="2"/>
  </si>
  <si>
    <t>メール不要</t>
    <rPh sb="3" eb="5">
      <t>フヨウ</t>
    </rPh>
    <phoneticPr fontId="2"/>
  </si>
  <si>
    <t>銀行振込</t>
    <rPh sb="0" eb="2">
      <t>ギンコウ</t>
    </rPh>
    <rPh sb="2" eb="3">
      <t>フ</t>
    </rPh>
    <rPh sb="3" eb="4">
      <t>コミ</t>
    </rPh>
    <phoneticPr fontId="2"/>
  </si>
  <si>
    <t>窓口払</t>
    <rPh sb="0" eb="3">
      <t>マドグチバラ</t>
    </rPh>
    <phoneticPr fontId="2"/>
  </si>
  <si>
    <t>口座引落</t>
    <rPh sb="0" eb="3">
      <t>コウザヒ</t>
    </rPh>
    <rPh sb="3" eb="4">
      <t>オ</t>
    </rPh>
    <phoneticPr fontId="2"/>
  </si>
  <si>
    <t>銀行</t>
    <rPh sb="0" eb="2">
      <t>ギンコウ</t>
    </rPh>
    <phoneticPr fontId="2"/>
  </si>
  <si>
    <t>信用金庫</t>
    <rPh sb="0" eb="4">
      <t>シンヨウキンコ</t>
    </rPh>
    <phoneticPr fontId="2"/>
  </si>
  <si>
    <t>本店</t>
    <rPh sb="0" eb="2">
      <t>ホンテン</t>
    </rPh>
    <phoneticPr fontId="2"/>
  </si>
  <si>
    <t>支店</t>
    <rPh sb="0" eb="2">
      <t>シテン</t>
    </rPh>
    <phoneticPr fontId="2"/>
  </si>
  <si>
    <t>出張所</t>
    <rPh sb="0" eb="3">
      <t>シュッチョウジョ</t>
    </rPh>
    <phoneticPr fontId="2"/>
  </si>
  <si>
    <t>メール必要</t>
    <rPh sb="3" eb="5">
      <t>ヒツヨウ</t>
    </rPh>
    <phoneticPr fontId="2"/>
  </si>
  <si>
    <t>銀行口座の変更</t>
    <rPh sb="0" eb="2">
      <t>ギンコウ</t>
    </rPh>
    <rPh sb="2" eb="4">
      <t>コウザ</t>
    </rPh>
    <rPh sb="5" eb="7">
      <t>ヘンコウ</t>
    </rPh>
    <phoneticPr fontId="2"/>
  </si>
  <si>
    <t>住所等の変更</t>
    <rPh sb="0" eb="2">
      <t>ジュウショ</t>
    </rPh>
    <rPh sb="2" eb="3">
      <t>トウ</t>
    </rPh>
    <rPh sb="4" eb="6">
      <t>ヘンコウ</t>
    </rPh>
    <phoneticPr fontId="2"/>
  </si>
  <si>
    <t>）</t>
    <phoneticPr fontId="2"/>
  </si>
  <si>
    <t>銀行口座の変更</t>
    <rPh sb="0" eb="4">
      <t>ギンコウコウザ</t>
    </rPh>
    <rPh sb="5" eb="7">
      <t>ヘンコウ</t>
    </rPh>
    <phoneticPr fontId="2"/>
  </si>
  <si>
    <t>住所等の変更</t>
    <rPh sb="0" eb="3">
      <t>ジュウショトウ</t>
    </rPh>
    <rPh sb="4" eb="6">
      <t>ヘンコウ</t>
    </rPh>
    <phoneticPr fontId="2"/>
  </si>
  <si>
    <t>（変更内容：　　　　　　　　　　　　　　　　　　　　　　　　　　　　　　　　　　　　　　　　　　　　　　　　　　　　　）</t>
    <rPh sb="1" eb="3">
      <t>ヘンコウ</t>
    </rPh>
    <rPh sb="3" eb="5">
      <t>ナイヨウ</t>
    </rPh>
    <phoneticPr fontId="2"/>
  </si>
  <si>
    <t>半角に変換、スペース削除</t>
    <rPh sb="0" eb="2">
      <t>ハンカク</t>
    </rPh>
    <rPh sb="3" eb="5">
      <t>ヘンカン</t>
    </rPh>
    <rPh sb="10" eb="12">
      <t>サクジョ</t>
    </rPh>
    <phoneticPr fontId="2"/>
  </si>
  <si>
    <t>文字カウント</t>
    <rPh sb="0" eb="2">
      <t>モジ</t>
    </rPh>
    <phoneticPr fontId="2"/>
  </si>
  <si>
    <t>残り文字数</t>
    <rPh sb="0" eb="1">
      <t>ノコ</t>
    </rPh>
    <rPh sb="2" eb="5">
      <t>モジスウ</t>
    </rPh>
    <phoneticPr fontId="2"/>
  </si>
  <si>
    <t>MAX文字数</t>
    <rPh sb="3" eb="6">
      <t>モジスウ</t>
    </rPh>
    <phoneticPr fontId="2"/>
  </si>
  <si>
    <t>スペースチェック
(※スペースを*に変換)</t>
    <phoneticPr fontId="2"/>
  </si>
  <si>
    <t>略称</t>
    <rPh sb="0" eb="2">
      <t>リャクショウ</t>
    </rPh>
    <phoneticPr fontId="2"/>
  </si>
  <si>
    <t>置換前</t>
    <rPh sb="0" eb="3">
      <t>チカンマエ</t>
    </rPh>
    <phoneticPr fontId="2"/>
  </si>
  <si>
    <t>置換後</t>
    <rPh sb="0" eb="3">
      <t>チカンゴ</t>
    </rPh>
    <phoneticPr fontId="2"/>
  </si>
  <si>
    <t>行数</t>
    <rPh sb="0" eb="2">
      <t>ギョウスウ</t>
    </rPh>
    <phoneticPr fontId="56"/>
  </si>
  <si>
    <t>前につなげる文字列</t>
    <rPh sb="0" eb="1">
      <t>マエ</t>
    </rPh>
    <rPh sb="6" eb="9">
      <t>モジレツ</t>
    </rPh>
    <phoneticPr fontId="56"/>
  </si>
  <si>
    <t>後ろにつなげる文字列</t>
    <rPh sb="0" eb="1">
      <t>ウシ</t>
    </rPh>
    <rPh sb="7" eb="10">
      <t>モジレツ</t>
    </rPh>
    <phoneticPr fontId="56"/>
  </si>
  <si>
    <t>数式の作成</t>
    <rPh sb="0" eb="2">
      <t>スウシキ</t>
    </rPh>
    <rPh sb="3" eb="5">
      <t>サクセイ</t>
    </rPh>
    <phoneticPr fontId="56"/>
  </si>
  <si>
    <t>株式会社</t>
    <rPh sb="0" eb="4">
      <t>カブシキガイシャ</t>
    </rPh>
    <phoneticPr fontId="2"/>
  </si>
  <si>
    <t>（株）</t>
    <phoneticPr fontId="2"/>
  </si>
  <si>
    <t>有限会社</t>
    <rPh sb="0" eb="4">
      <t>ユウゲンガイシャ</t>
    </rPh>
    <phoneticPr fontId="2"/>
  </si>
  <si>
    <t>（有）</t>
    <rPh sb="1" eb="2">
      <t>ユウ</t>
    </rPh>
    <phoneticPr fontId="2"/>
  </si>
  <si>
    <t>SUBSTITUTE（</t>
    <phoneticPr fontId="56"/>
  </si>
  <si>
    <t>合資会社</t>
    <rPh sb="0" eb="4">
      <t>ゴウシガイシャ</t>
    </rPh>
    <phoneticPr fontId="2"/>
  </si>
  <si>
    <t>（資）</t>
    <rPh sb="1" eb="2">
      <t>シ</t>
    </rPh>
    <phoneticPr fontId="2"/>
  </si>
  <si>
    <t>合同会社</t>
    <rPh sb="0" eb="4">
      <t>ゴウドウガイシャ</t>
    </rPh>
    <phoneticPr fontId="2"/>
  </si>
  <si>
    <t>（同）</t>
    <rPh sb="1" eb="2">
      <t>オナ</t>
    </rPh>
    <phoneticPr fontId="2"/>
  </si>
  <si>
    <t>一般財団法人</t>
    <phoneticPr fontId="2"/>
  </si>
  <si>
    <t>（一財）</t>
    <phoneticPr fontId="2"/>
  </si>
  <si>
    <t>公益財団法人</t>
    <phoneticPr fontId="2"/>
  </si>
  <si>
    <t>（公財）</t>
    <rPh sb="1" eb="2">
      <t>オオヤケ</t>
    </rPh>
    <rPh sb="2" eb="3">
      <t>ザイ</t>
    </rPh>
    <phoneticPr fontId="2"/>
  </si>
  <si>
    <t>財団法人</t>
    <phoneticPr fontId="2"/>
  </si>
  <si>
    <t>（財）</t>
    <phoneticPr fontId="2"/>
  </si>
  <si>
    <t>一般社団法人</t>
    <phoneticPr fontId="2"/>
  </si>
  <si>
    <t>（一社）</t>
    <phoneticPr fontId="2"/>
  </si>
  <si>
    <t>公益社団法人</t>
    <phoneticPr fontId="2"/>
  </si>
  <si>
    <t>（公社）</t>
    <phoneticPr fontId="2"/>
  </si>
  <si>
    <t>社団法人</t>
    <phoneticPr fontId="2"/>
  </si>
  <si>
    <t>（社）</t>
    <phoneticPr fontId="2"/>
  </si>
  <si>
    <t>学校法人</t>
    <rPh sb="0" eb="4">
      <t>ガッコウホウジン</t>
    </rPh>
    <phoneticPr fontId="2"/>
  </si>
  <si>
    <t>（学）</t>
    <rPh sb="1" eb="2">
      <t>ガク</t>
    </rPh>
    <phoneticPr fontId="2"/>
  </si>
  <si>
    <t>特定非営利活動法人</t>
    <rPh sb="0" eb="9">
      <t>トクテイヒエイリカツドウホウジン</t>
    </rPh>
    <phoneticPr fontId="2"/>
  </si>
  <si>
    <t>（特非）</t>
    <rPh sb="1" eb="2">
      <t>トク</t>
    </rPh>
    <rPh sb="2" eb="3">
      <t>ヒ</t>
    </rPh>
    <phoneticPr fontId="2"/>
  </si>
  <si>
    <t>地方独立行政法人</t>
    <phoneticPr fontId="2"/>
  </si>
  <si>
    <t>（地独）</t>
    <phoneticPr fontId="2"/>
  </si>
  <si>
    <t>独立行政法人</t>
    <phoneticPr fontId="2"/>
  </si>
  <si>
    <t>（独）</t>
    <phoneticPr fontId="2"/>
  </si>
  <si>
    <t>弁護士法人</t>
    <rPh sb="0" eb="5">
      <t>ベンゴシホウジン</t>
    </rPh>
    <phoneticPr fontId="2"/>
  </si>
  <si>
    <t>（弁）</t>
    <rPh sb="1" eb="2">
      <t>ベン</t>
    </rPh>
    <phoneticPr fontId="2"/>
  </si>
  <si>
    <t>行政書士法人</t>
    <rPh sb="0" eb="6">
      <t>ギョウセイショシホウジン</t>
    </rPh>
    <phoneticPr fontId="2"/>
  </si>
  <si>
    <t>（行）</t>
    <rPh sb="1" eb="2">
      <t>ギョウ</t>
    </rPh>
    <phoneticPr fontId="2"/>
  </si>
  <si>
    <t>司法書士法人</t>
    <rPh sb="0" eb="6">
      <t>シホウショシホウジン</t>
    </rPh>
    <phoneticPr fontId="2"/>
  </si>
  <si>
    <t>（司）</t>
    <rPh sb="1" eb="2">
      <t>ツカサ</t>
    </rPh>
    <phoneticPr fontId="2"/>
  </si>
  <si>
    <t>税理士法人</t>
    <rPh sb="0" eb="5">
      <t>ゼイリシホウジン</t>
    </rPh>
    <phoneticPr fontId="2"/>
  </si>
  <si>
    <t>（税）</t>
    <rPh sb="1" eb="2">
      <t>ゼイ</t>
    </rPh>
    <phoneticPr fontId="2"/>
  </si>
  <si>
    <t>国立大学法人</t>
    <rPh sb="0" eb="6">
      <t>コクリツダイガクホウジン</t>
    </rPh>
    <phoneticPr fontId="2"/>
  </si>
  <si>
    <t>（大）</t>
    <rPh sb="1" eb="2">
      <t>ダイ</t>
    </rPh>
    <phoneticPr fontId="2"/>
  </si>
  <si>
    <t>公立大学法人</t>
    <rPh sb="0" eb="6">
      <t>コウリツダイガクホウジン</t>
    </rPh>
    <phoneticPr fontId="2"/>
  </si>
  <si>
    <t>（公）</t>
    <rPh sb="1" eb="2">
      <t>オオヤケ</t>
    </rPh>
    <phoneticPr fontId="2"/>
  </si>
  <si>
    <t>https://excelkamiwaza.com/substitute.html</t>
    <phoneticPr fontId="56"/>
  </si>
  <si>
    <t>法人略語の変換</t>
    <rPh sb="0" eb="4">
      <t>ホウジンリャクゴ</t>
    </rPh>
    <rPh sb="5" eb="7">
      <t>ヘンカン</t>
    </rPh>
    <phoneticPr fontId="56"/>
  </si>
  <si>
    <t>先頭20文字抽出</t>
    <rPh sb="0" eb="2">
      <t>セントウ</t>
    </rPh>
    <rPh sb="4" eb="6">
      <t>モジ</t>
    </rPh>
    <rPh sb="6" eb="8">
      <t>チュウシュツ</t>
    </rPh>
    <phoneticPr fontId="2"/>
  </si>
  <si>
    <t>氏名／法人名の法人格を略語に変換</t>
    <rPh sb="0" eb="2">
      <t>シメイ</t>
    </rPh>
    <rPh sb="3" eb="6">
      <t>ホウジンメイセントウモジ</t>
    </rPh>
    <phoneticPr fontId="2"/>
  </si>
  <si>
    <t>←</t>
    <phoneticPr fontId="2"/>
  </si>
  <si>
    <t>↓コピペ</t>
    <phoneticPr fontId="2"/>
  </si>
  <si>
    <t>全角に変換（外国人の名称にコピペ用）</t>
    <rPh sb="0" eb="2">
      <t>ゼンカク</t>
    </rPh>
    <rPh sb="3" eb="5">
      <t>ヘンカン</t>
    </rPh>
    <rPh sb="6" eb="9">
      <t>ガイコクジン</t>
    </rPh>
    <rPh sb="10" eb="12">
      <t>メイショウ</t>
    </rPh>
    <rPh sb="16" eb="17">
      <t>ヨウ</t>
    </rPh>
    <phoneticPr fontId="2"/>
  </si>
  <si>
    <t>全角に変換、マイナス−をハイフンーに変換</t>
    <rPh sb="0" eb="2">
      <t>ゼンカク</t>
    </rPh>
    <rPh sb="3" eb="5">
      <t>ヘンカン</t>
    </rPh>
    <rPh sb="18" eb="20">
      <t>ヘンカン</t>
    </rPh>
    <phoneticPr fontId="2"/>
  </si>
  <si>
    <t>半角に変換</t>
    <rPh sb="0" eb="2">
      <t>ハンカク</t>
    </rPh>
    <rPh sb="3" eb="5">
      <t>ヘンカン</t>
    </rPh>
    <phoneticPr fontId="2"/>
  </si>
  <si>
    <t>置換前</t>
    <rPh sb="0" eb="3">
      <t>チカンマエ</t>
    </rPh>
    <phoneticPr fontId="56"/>
  </si>
  <si>
    <t>置換後</t>
    <rPh sb="0" eb="3">
      <t>チカンゴ</t>
    </rPh>
    <phoneticPr fontId="56"/>
  </si>
  <si>
    <t>ｧ</t>
    <phoneticPr fontId="56"/>
  </si>
  <si>
    <t>ｱ</t>
    <phoneticPr fontId="56"/>
  </si>
  <si>
    <t>ｨ</t>
    <phoneticPr fontId="56"/>
  </si>
  <si>
    <t>ｲ</t>
    <phoneticPr fontId="56"/>
  </si>
  <si>
    <t>ｩ</t>
    <phoneticPr fontId="56"/>
  </si>
  <si>
    <t>ｳ</t>
    <phoneticPr fontId="56"/>
  </si>
  <si>
    <t>ｪ</t>
    <phoneticPr fontId="56"/>
  </si>
  <si>
    <t>ｴ</t>
    <phoneticPr fontId="56"/>
  </si>
  <si>
    <t>ｫ</t>
    <phoneticPr fontId="56"/>
  </si>
  <si>
    <t>ｵ</t>
    <phoneticPr fontId="56"/>
  </si>
  <si>
    <t>ｬ</t>
    <phoneticPr fontId="56"/>
  </si>
  <si>
    <t>ﾔ</t>
    <phoneticPr fontId="56"/>
  </si>
  <si>
    <t>ｭ</t>
    <phoneticPr fontId="56"/>
  </si>
  <si>
    <t>ﾕ</t>
    <phoneticPr fontId="56"/>
  </si>
  <si>
    <t>ｮ</t>
    <phoneticPr fontId="56"/>
  </si>
  <si>
    <t>ﾖ</t>
    <phoneticPr fontId="56"/>
  </si>
  <si>
    <t>ｰ</t>
    <phoneticPr fontId="56"/>
  </si>
  <si>
    <t>-</t>
    <phoneticPr fontId="56"/>
  </si>
  <si>
    <t>ｯ</t>
    <phoneticPr fontId="56"/>
  </si>
  <si>
    <t>ﾂ</t>
    <phoneticPr fontId="56"/>
  </si>
  <si>
    <t>･</t>
    <phoneticPr fontId="2"/>
  </si>
  <si>
    <t xml:space="preserve"> </t>
    <phoneticPr fontId="2"/>
  </si>
  <si>
    <t>↓メモ帳に貼り付けてからコピペ</t>
    <rPh sb="3" eb="4">
      <t>チョウ</t>
    </rPh>
    <rPh sb="5" eb="6">
      <t>ハ</t>
    </rPh>
    <rPh sb="7" eb="8">
      <t>ツ</t>
    </rPh>
    <phoneticPr fontId="2"/>
  </si>
  <si>
    <t>電話番号　スペース削除</t>
    <rPh sb="0" eb="4">
      <t>デンワバンゴウ</t>
    </rPh>
    <rPh sb="9" eb="11">
      <t>サクジョ</t>
    </rPh>
    <phoneticPr fontId="2"/>
  </si>
  <si>
    <t>文字種変換</t>
    <rPh sb="0" eb="3">
      <t>モジシュ</t>
    </rPh>
    <rPh sb="3" eb="5">
      <t>ヘンカン</t>
    </rPh>
    <phoneticPr fontId="2"/>
  </si>
  <si>
    <t>ゼロ埋め（4桁）</t>
    <rPh sb="2" eb="3">
      <t>ウ</t>
    </rPh>
    <rPh sb="6" eb="7">
      <t>ケタ</t>
    </rPh>
    <phoneticPr fontId="2"/>
  </si>
  <si>
    <t>ゼロ埋め（3桁）</t>
    <rPh sb="2" eb="3">
      <t>ウ</t>
    </rPh>
    <rPh sb="6" eb="7">
      <t>ケタ</t>
    </rPh>
    <phoneticPr fontId="2"/>
  </si>
  <si>
    <t>普通預金</t>
    <rPh sb="0" eb="2">
      <t>フツウ</t>
    </rPh>
    <rPh sb="2" eb="4">
      <t>ヨキン</t>
    </rPh>
    <phoneticPr fontId="2"/>
  </si>
  <si>
    <t>当座預金</t>
    <rPh sb="0" eb="4">
      <t>トウザヨキン</t>
    </rPh>
    <phoneticPr fontId="2"/>
  </si>
  <si>
    <t>ゼロ埋め（7桁）</t>
    <rPh sb="2" eb="3">
      <t>ウ</t>
    </rPh>
    <rPh sb="6" eb="7">
      <t>ケタ</t>
    </rPh>
    <phoneticPr fontId="2"/>
  </si>
  <si>
    <t>小文字の変換</t>
    <rPh sb="0" eb="3">
      <t>コモジ</t>
    </rPh>
    <rPh sb="4" eb="6">
      <t>ヘンカン</t>
    </rPh>
    <phoneticPr fontId="2"/>
  </si>
  <si>
    <t>全角に変換</t>
    <rPh sb="0" eb="2">
      <t>ゼンカク</t>
    </rPh>
    <rPh sb="3" eb="5">
      <t>ヘンカン</t>
    </rPh>
    <phoneticPr fontId="2"/>
  </si>
  <si>
    <t>ダミー口座対応</t>
    <rPh sb="3" eb="5">
      <t>コウザ</t>
    </rPh>
    <rPh sb="5" eb="7">
      <t>タイオウ</t>
    </rPh>
    <phoneticPr fontId="2"/>
  </si>
  <si>
    <t>窓口払</t>
    <rPh sb="0" eb="3">
      <t>マドグチバラ</t>
    </rPh>
    <phoneticPr fontId="2"/>
  </si>
  <si>
    <t>引落</t>
    <rPh sb="0" eb="1">
      <t>ヒ</t>
    </rPh>
    <rPh sb="1" eb="2">
      <t>オ</t>
    </rPh>
    <phoneticPr fontId="2"/>
  </si>
  <si>
    <t>ダミー口座情報</t>
    <rPh sb="3" eb="5">
      <t>コウザ</t>
    </rPh>
    <rPh sb="5" eb="7">
      <t>ジョウホウ</t>
    </rPh>
    <phoneticPr fontId="2"/>
  </si>
  <si>
    <t>金融機関コード</t>
    <rPh sb="0" eb="4">
      <t>キンユウキカン</t>
    </rPh>
    <phoneticPr fontId="2"/>
  </si>
  <si>
    <t>店舗コード</t>
    <rPh sb="0" eb="2">
      <t>テンポ</t>
    </rPh>
    <phoneticPr fontId="2"/>
  </si>
  <si>
    <t>預金種別</t>
    <rPh sb="0" eb="4">
      <t>ヨキンシュベツ</t>
    </rPh>
    <phoneticPr fontId="2"/>
  </si>
  <si>
    <t>口座名義</t>
    <rPh sb="0" eb="4">
      <t>コウザメイギ</t>
    </rPh>
    <phoneticPr fontId="2"/>
  </si>
  <si>
    <t>預金種別</t>
    <rPh sb="0" eb="4">
      <t>ヨキンシュベツ</t>
    </rPh>
    <phoneticPr fontId="2"/>
  </si>
  <si>
    <t>ダミー口座対応</t>
    <rPh sb="3" eb="7">
      <t>コウザタイオウ</t>
    </rPh>
    <phoneticPr fontId="2"/>
  </si>
  <si>
    <t>ﾏﾄﾞｸﾞﾁﾊﾞﾗｲ</t>
    <phoneticPr fontId="2"/>
  </si>
  <si>
    <t>ﾋｷｵﾄｼ</t>
    <phoneticPr fontId="2"/>
  </si>
  <si>
    <t>種類</t>
    <rPh sb="0" eb="2">
      <t>シュルイ</t>
    </rPh>
    <phoneticPr fontId="2"/>
  </si>
  <si>
    <t>普通</t>
    <rPh sb="0" eb="2">
      <t>フツウ</t>
    </rPh>
    <phoneticPr fontId="2"/>
  </si>
  <si>
    <t>当座</t>
    <rPh sb="0" eb="2">
      <t>トウザ</t>
    </rPh>
    <phoneticPr fontId="2"/>
  </si>
  <si>
    <t>その他</t>
    <rPh sb="2" eb="3">
      <t>タ</t>
    </rPh>
    <phoneticPr fontId="2"/>
  </si>
  <si>
    <t>1：普通</t>
    <phoneticPr fontId="2"/>
  </si>
  <si>
    <t>2：当座</t>
    <phoneticPr fontId="2"/>
  </si>
  <si>
    <t>9：その他</t>
    <phoneticPr fontId="2"/>
  </si>
  <si>
    <t>その他</t>
    <rPh sb="2" eb="3">
      <t>タ</t>
    </rPh>
    <phoneticPr fontId="1"/>
  </si>
  <si>
    <t>変換前</t>
    <rPh sb="0" eb="3">
      <t>ヘンカンマエ</t>
    </rPh>
    <phoneticPr fontId="2"/>
  </si>
  <si>
    <t>変換後</t>
    <rPh sb="0" eb="3">
      <t>ヘンカンゴ</t>
    </rPh>
    <phoneticPr fontId="2"/>
  </si>
  <si>
    <t>申請者選択</t>
    <rPh sb="0" eb="3">
      <t>シンセイシャ</t>
    </rPh>
    <rPh sb="3" eb="5">
      <t>センタク</t>
    </rPh>
    <phoneticPr fontId="2"/>
  </si>
  <si>
    <t>支払方法「銀行振込」はデフォルトでチェック入れておく</t>
    <rPh sb="0" eb="4">
      <t>シハライホウホウ</t>
    </rPh>
    <rPh sb="5" eb="8">
      <t>ギンコウフ</t>
    </rPh>
    <rPh sb="8" eb="9">
      <t>コ</t>
    </rPh>
    <rPh sb="21" eb="22">
      <t>イ</t>
    </rPh>
    <phoneticPr fontId="2"/>
  </si>
  <si>
    <t>要確認</t>
    <rPh sb="0" eb="3">
      <t>ヨウカクニン</t>
    </rPh>
    <phoneticPr fontId="2"/>
  </si>
  <si>
    <t>ダミー口座対応</t>
    <rPh sb="3" eb="5">
      <t>コウザ</t>
    </rPh>
    <rPh sb="5" eb="7">
      <t>タイオウ</t>
    </rPh>
    <phoneticPr fontId="2"/>
  </si>
  <si>
    <t>コード変換&amp;ダミー口座対応</t>
    <rPh sb="3" eb="5">
      <t>ヘンカン</t>
    </rPh>
    <rPh sb="9" eb="11">
      <t>コウザ</t>
    </rPh>
    <rPh sb="11" eb="13">
      <t>タイオウ</t>
    </rPh>
    <phoneticPr fontId="2"/>
  </si>
  <si>
    <t>新規</t>
  </si>
  <si>
    <t>口座の変更</t>
  </si>
  <si>
    <t>住所等の変更</t>
  </si>
  <si>
    <t>口座・住所等の変更</t>
  </si>
  <si>
    <t>変更区分</t>
    <rPh sb="0" eb="2">
      <t>ヘンコウ</t>
    </rPh>
    <rPh sb="2" eb="4">
      <t>クブン</t>
    </rPh>
    <phoneticPr fontId="2"/>
  </si>
  <si>
    <t>（参考）変更区分</t>
    <rPh sb="1" eb="3">
      <t>サンコウ</t>
    </rPh>
    <rPh sb="4" eb="6">
      <t>ヘンコウ</t>
    </rPh>
    <rPh sb="6" eb="8">
      <t>クブン</t>
    </rPh>
    <phoneticPr fontId="2"/>
  </si>
  <si>
    <t>東京科学大の学生</t>
  </si>
  <si>
    <t>学外者</t>
  </si>
  <si>
    <t>受領代理人対応</t>
    <rPh sb="0" eb="5">
      <t>ジュリョウダイリニン</t>
    </rPh>
    <rPh sb="5" eb="7">
      <t>タイオウ</t>
    </rPh>
    <phoneticPr fontId="2"/>
  </si>
  <si>
    <t>【IPK用項目】</t>
    <rPh sb="4" eb="5">
      <t>ヨウ</t>
    </rPh>
    <rPh sb="5" eb="7">
      <t>コウモク</t>
    </rPh>
    <phoneticPr fontId="2"/>
  </si>
  <si>
    <t>相手方種別</t>
    <rPh sb="0" eb="3">
      <t>アイテガタ</t>
    </rPh>
    <rPh sb="3" eb="5">
      <t>シュベツ</t>
    </rPh>
    <phoneticPr fontId="2"/>
  </si>
  <si>
    <t>相手方特定区分</t>
    <rPh sb="0" eb="3">
      <t>アイテガタ</t>
    </rPh>
    <rPh sb="3" eb="7">
      <t>トクテイクブン</t>
    </rPh>
    <phoneticPr fontId="2"/>
  </si>
  <si>
    <t>身分区分</t>
    <rPh sb="0" eb="4">
      <t>ミブンクブン</t>
    </rPh>
    <phoneticPr fontId="2"/>
  </si>
  <si>
    <t>企業、団体等（個人事業主含む）</t>
  </si>
  <si>
    <t>相手方種別（IPK）</t>
    <rPh sb="0" eb="3">
      <t>アイテガタ</t>
    </rPh>
    <rPh sb="3" eb="5">
      <t>シュベツ</t>
    </rPh>
    <phoneticPr fontId="2"/>
  </si>
  <si>
    <t>企業区分</t>
    <rPh sb="0" eb="4">
      <t>キギョウクブン</t>
    </rPh>
    <phoneticPr fontId="2"/>
  </si>
  <si>
    <t>-</t>
    <phoneticPr fontId="2"/>
  </si>
  <si>
    <t>10：大企業</t>
  </si>
  <si>
    <t>20：中小企業</t>
  </si>
  <si>
    <t>30：国等</t>
  </si>
  <si>
    <t>60：その他</t>
  </si>
  <si>
    <t>相手方特定区分（IPK）</t>
    <rPh sb="0" eb="3">
      <t>アイテガタ</t>
    </rPh>
    <rPh sb="3" eb="7">
      <t>トクテイクブン</t>
    </rPh>
    <phoneticPr fontId="2"/>
  </si>
  <si>
    <t>企業区分（IPK）</t>
    <rPh sb="0" eb="4">
      <t>キギョウクブン</t>
    </rPh>
    <phoneticPr fontId="2"/>
  </si>
  <si>
    <t>3：その他</t>
  </si>
  <si>
    <t>2：大企業</t>
  </si>
  <si>
    <t>1：中小企業</t>
  </si>
  <si>
    <t>←</t>
    <phoneticPr fontId="2"/>
  </si>
  <si>
    <t>企業、団体等（個人事業主含む）</t>
    <rPh sb="0" eb="2">
      <t>キギョウ</t>
    </rPh>
    <rPh sb="3" eb="5">
      <t>ダンタイ</t>
    </rPh>
    <rPh sb="5" eb="6">
      <t>トウ</t>
    </rPh>
    <rPh sb="7" eb="9">
      <t>コジン</t>
    </rPh>
    <rPh sb="9" eb="12">
      <t>ジギョウヌシ</t>
    </rPh>
    <rPh sb="12" eb="13">
      <t>フク</t>
    </rPh>
    <phoneticPr fontId="2"/>
  </si>
  <si>
    <t>企業区分</t>
    <rPh sb="0" eb="4">
      <t>キギョウクブン</t>
    </rPh>
    <phoneticPr fontId="2"/>
  </si>
  <si>
    <t>振込通知メール要否</t>
    <rPh sb="0" eb="4">
      <t>フリコミツウチ</t>
    </rPh>
    <rPh sb="7" eb="9">
      <t>ヨウヒ</t>
    </rPh>
    <phoneticPr fontId="2"/>
  </si>
  <si>
    <t>メールアドレス1</t>
    <phoneticPr fontId="2"/>
  </si>
  <si>
    <t>メールアドレス2</t>
    <phoneticPr fontId="2"/>
  </si>
  <si>
    <t>メールアドレス3</t>
    <phoneticPr fontId="2"/>
  </si>
  <si>
    <t>電話番号</t>
    <rPh sb="0" eb="4">
      <t>デンワバンゴウ</t>
    </rPh>
    <phoneticPr fontId="2"/>
  </si>
  <si>
    <t>転記用シートの債主登録担当者　編集欄（D列）から入力</t>
    <rPh sb="0" eb="3">
      <t>テンキヨウ</t>
    </rPh>
    <rPh sb="20" eb="21">
      <t>レツ</t>
    </rPh>
    <rPh sb="24" eb="26">
      <t>ニュウリョク</t>
    </rPh>
    <phoneticPr fontId="2"/>
  </si>
  <si>
    <t>東京科学大学の学生</t>
    <phoneticPr fontId="2"/>
  </si>
  <si>
    <t>東京科学大学の学生</t>
    <rPh sb="0" eb="2">
      <t>トウキョウ</t>
    </rPh>
    <rPh sb="2" eb="4">
      <t>カガク</t>
    </rPh>
    <rPh sb="4" eb="6">
      <t>ダイガク</t>
    </rPh>
    <rPh sb="7" eb="9">
      <t>ガクセイ</t>
    </rPh>
    <phoneticPr fontId="2"/>
  </si>
  <si>
    <t>↓</t>
    <phoneticPr fontId="2"/>
  </si>
  <si>
    <t>相手方番号</t>
    <rPh sb="0" eb="5">
      <t>アイテガタバンゴウ</t>
    </rPh>
    <phoneticPr fontId="2"/>
  </si>
  <si>
    <t>既存債主コード</t>
    <rPh sb="0" eb="2">
      <t>キゾン</t>
    </rPh>
    <rPh sb="2" eb="4">
      <t>サイシュ</t>
    </rPh>
    <phoneticPr fontId="2"/>
  </si>
  <si>
    <t>半角に変換&amp;ゼロ埋め</t>
    <rPh sb="0" eb="2">
      <t>ハンカク</t>
    </rPh>
    <rPh sb="3" eb="5">
      <t>ヘンカン</t>
    </rPh>
    <rPh sb="8" eb="9">
      <t>ウ</t>
    </rPh>
    <phoneticPr fontId="2"/>
  </si>
  <si>
    <t>0&amp;職員番号&amp;5</t>
    <rPh sb="2" eb="6">
      <t>ショクインバンゴウ</t>
    </rPh>
    <phoneticPr fontId="2"/>
  </si>
  <si>
    <t>00&amp;学籍番号</t>
    <rPh sb="3" eb="7">
      <t>ガクセキバンゴウ</t>
    </rPh>
    <phoneticPr fontId="2"/>
  </si>
  <si>
    <t>←</t>
    <phoneticPr fontId="2"/>
  </si>
  <si>
    <t>1：普通</t>
  </si>
  <si>
    <t>2：当座</t>
  </si>
  <si>
    <t>9：その他</t>
  </si>
  <si>
    <t>メール必要</t>
    <rPh sb="3" eb="5">
      <t>ヒツヨウ</t>
    </rPh>
    <phoneticPr fontId="2"/>
  </si>
  <si>
    <t>メール不要</t>
    <rPh sb="3" eb="5">
      <t>フヨウ</t>
    </rPh>
    <phoneticPr fontId="2"/>
  </si>
  <si>
    <t>企業区分</t>
    <rPh sb="0" eb="4">
      <t>キギョウクブン</t>
    </rPh>
    <phoneticPr fontId="2"/>
  </si>
  <si>
    <t>固定</t>
    <rPh sb="0" eb="2">
      <t>コテイ</t>
    </rPh>
    <phoneticPr fontId="2"/>
  </si>
  <si>
    <t>済</t>
    <rPh sb="0" eb="1">
      <t>スミ</t>
    </rPh>
    <phoneticPr fontId="2"/>
  </si>
  <si>
    <t>必須</t>
    <rPh sb="0" eb="2">
      <t>ヒッス</t>
    </rPh>
    <phoneticPr fontId="2"/>
  </si>
  <si>
    <t>登録担当者</t>
    <rPh sb="0" eb="2">
      <t>トウロク</t>
    </rPh>
    <rPh sb="2" eb="5">
      <t>タントウシャ</t>
    </rPh>
    <phoneticPr fontId="2"/>
  </si>
  <si>
    <t>○異なる文字種（半角・全角）が含まれるかチェック</t>
    <rPh sb="1" eb="2">
      <t>コト</t>
    </rPh>
    <rPh sb="4" eb="7">
      <t>モジシュ</t>
    </rPh>
    <rPh sb="8" eb="10">
      <t>ハンカク</t>
    </rPh>
    <rPh sb="11" eb="13">
      <t>ゼンカク</t>
    </rPh>
    <rPh sb="15" eb="16">
      <t>フク</t>
    </rPh>
    <phoneticPr fontId="2"/>
  </si>
  <si>
    <t>文字種条件
（全角・半角）</t>
    <rPh sb="0" eb="3">
      <t>モジシュ</t>
    </rPh>
    <rPh sb="3" eb="5">
      <t>ジョウケン</t>
    </rPh>
    <rPh sb="7" eb="9">
      <t>ゼンカク</t>
    </rPh>
    <rPh sb="10" eb="12">
      <t>ハンカク</t>
    </rPh>
    <phoneticPr fontId="2"/>
  </si>
  <si>
    <t>全角文字数</t>
    <rPh sb="0" eb="5">
      <t>ゼンカクモジスウ</t>
    </rPh>
    <phoneticPr fontId="2"/>
  </si>
  <si>
    <t>半角文字数</t>
    <rPh sb="0" eb="5">
      <t>ハンカクモジスウ</t>
    </rPh>
    <phoneticPr fontId="2"/>
  </si>
  <si>
    <t>文字種判定</t>
    <rPh sb="0" eb="3">
      <t>モジシュ</t>
    </rPh>
    <rPh sb="3" eb="5">
      <t>ハンテイ</t>
    </rPh>
    <phoneticPr fontId="2"/>
  </si>
  <si>
    <t>半角</t>
    <rPh sb="0" eb="2">
      <t>ハンカク</t>
    </rPh>
    <phoneticPr fontId="2"/>
  </si>
  <si>
    <t>全角</t>
    <rPh sb="0" eb="2">
      <t>ゼンカク</t>
    </rPh>
    <phoneticPr fontId="2"/>
  </si>
  <si>
    <t>異なる文字種が含まれる↑</t>
    <rPh sb="0" eb="1">
      <t>コト</t>
    </rPh>
    <rPh sb="3" eb="6">
      <t>モジシュ</t>
    </rPh>
    <rPh sb="7" eb="8">
      <t>フク</t>
    </rPh>
    <phoneticPr fontId="2"/>
  </si>
  <si>
    <t>企業、団体等（個人事業主含む）</t>
    <phoneticPr fontId="2"/>
  </si>
  <si>
    <t>貼付用シートのエラー項目ハイライト設定</t>
    <rPh sb="0" eb="1">
      <t>ハ</t>
    </rPh>
    <rPh sb="1" eb="2">
      <t>ツ</t>
    </rPh>
    <rPh sb="2" eb="3">
      <t>ヨウ</t>
    </rPh>
    <rPh sb="10" eb="12">
      <t>コウモク</t>
    </rPh>
    <rPh sb="17" eb="19">
      <t>セッテイ</t>
    </rPh>
    <phoneticPr fontId="2"/>
  </si>
  <si>
    <t>依頼書のシート保護設定</t>
    <rPh sb="0" eb="3">
      <t>イライショ</t>
    </rPh>
    <rPh sb="7" eb="9">
      <t>ホゴ</t>
    </rPh>
    <rPh sb="9" eb="11">
      <t>セッテイ</t>
    </rPh>
    <phoneticPr fontId="2"/>
  </si>
  <si>
    <t>取りまとめマクロで、ファイル名称末尾に債主コードを追加できないか</t>
    <rPh sb="0" eb="1">
      <t>ト</t>
    </rPh>
    <rPh sb="14" eb="16">
      <t>メイショウ</t>
    </rPh>
    <rPh sb="16" eb="18">
      <t>マツビ</t>
    </rPh>
    <rPh sb="19" eb="21">
      <t>サイシュ</t>
    </rPh>
    <rPh sb="25" eb="27">
      <t>ツイカ</t>
    </rPh>
    <phoneticPr fontId="2"/>
  </si>
  <si>
    <t>身分区分「患者」は削除しても差し支えないか？（学外者に含むので）</t>
    <rPh sb="0" eb="2">
      <t>ミブン</t>
    </rPh>
    <rPh sb="2" eb="4">
      <t>クブン</t>
    </rPh>
    <rPh sb="5" eb="7">
      <t>カンジャ</t>
    </rPh>
    <rPh sb="9" eb="11">
      <t>サクジョ</t>
    </rPh>
    <rPh sb="14" eb="15">
      <t>サ</t>
    </rPh>
    <rPh sb="16" eb="17">
      <t>ツカ</t>
    </rPh>
    <rPh sb="23" eb="26">
      <t>ガクガイシャ</t>
    </rPh>
    <rPh sb="27" eb="28">
      <t>フク</t>
    </rPh>
    <phoneticPr fontId="2"/>
  </si>
  <si>
    <t>企業区分、国と公共法人合わせてもいいのでは（IPKでは相手方種別「国等」で一括り）</t>
    <rPh sb="0" eb="4">
      <t>キギョウクブン</t>
    </rPh>
    <rPh sb="5" eb="6">
      <t>クニ</t>
    </rPh>
    <rPh sb="7" eb="11">
      <t>コウキョウホウジン</t>
    </rPh>
    <rPh sb="11" eb="12">
      <t>ア</t>
    </rPh>
    <rPh sb="27" eb="30">
      <t>アイテガタ</t>
    </rPh>
    <rPh sb="30" eb="32">
      <t>シュベツ</t>
    </rPh>
    <rPh sb="33" eb="35">
      <t>クニトウ</t>
    </rPh>
    <rPh sb="37" eb="39">
      <t>ヒトクク</t>
    </rPh>
    <phoneticPr fontId="2"/>
  </si>
  <si>
    <t>入力制限したセルでも、コピペで本来排除されるべき文字を入力可能。対策は無いか
→「処理用」シートをかませて、変換したうえで転記</t>
    <rPh sb="0" eb="4">
      <t>ニュウリョクセイゲン</t>
    </rPh>
    <rPh sb="15" eb="17">
      <t>ホンライ</t>
    </rPh>
    <rPh sb="17" eb="19">
      <t>ハイジョ</t>
    </rPh>
    <rPh sb="24" eb="26">
      <t>モジ</t>
    </rPh>
    <rPh sb="27" eb="31">
      <t>ニュウリョクカノウ</t>
    </rPh>
    <rPh sb="32" eb="34">
      <t>タイサク</t>
    </rPh>
    <rPh sb="35" eb="36">
      <t>ナ</t>
    </rPh>
    <rPh sb="41" eb="43">
      <t>ショリ</t>
    </rPh>
    <rPh sb="43" eb="44">
      <t>ヨウ</t>
    </rPh>
    <rPh sb="54" eb="56">
      <t>ヘンカン</t>
    </rPh>
    <rPh sb="61" eb="63">
      <t>テンキ</t>
    </rPh>
    <phoneticPr fontId="2"/>
  </si>
  <si>
    <t>貼付用シート　身分区分が未選択の場合エラーでるよう設定</t>
    <rPh sb="0" eb="1">
      <t>ハ</t>
    </rPh>
    <rPh sb="1" eb="2">
      <t>ツ</t>
    </rPh>
    <rPh sb="2" eb="3">
      <t>ヨウ</t>
    </rPh>
    <rPh sb="7" eb="11">
      <t>ミブンクブン</t>
    </rPh>
    <rPh sb="12" eb="15">
      <t>ミセンタク</t>
    </rPh>
    <rPh sb="16" eb="18">
      <t>バアイ</t>
    </rPh>
    <rPh sb="25" eb="27">
      <t>セッテイ</t>
    </rPh>
    <phoneticPr fontId="2"/>
  </si>
  <si>
    <t>銀行コード検索でエラー発生時にアラートでるよう設定</t>
    <rPh sb="0" eb="2">
      <t>ギンコウ</t>
    </rPh>
    <rPh sb="5" eb="7">
      <t>ケンサク</t>
    </rPh>
    <rPh sb="11" eb="14">
      <t>ハッセイジ</t>
    </rPh>
    <rPh sb="23" eb="25">
      <t>セッテイ</t>
    </rPh>
    <phoneticPr fontId="2"/>
  </si>
  <si>
    <t>未入力条件</t>
    <rPh sb="0" eb="5">
      <t>ミニュウリョクジョウケン</t>
    </rPh>
    <phoneticPr fontId="56"/>
  </si>
  <si>
    <t>未選択</t>
    <rPh sb="0" eb="3">
      <t>ミセンタク</t>
    </rPh>
    <phoneticPr fontId="2"/>
  </si>
  <si>
    <t>0000</t>
    <phoneticPr fontId="2"/>
  </si>
  <si>
    <t>000</t>
    <phoneticPr fontId="2"/>
  </si>
  <si>
    <t>0000000</t>
    <phoneticPr fontId="2"/>
  </si>
  <si>
    <t>○未入力チェック1（D列に入力あるかチェック）</t>
    <rPh sb="1" eb="2">
      <t>ミ</t>
    </rPh>
    <rPh sb="2" eb="4">
      <t>ニュウリョク</t>
    </rPh>
    <rPh sb="11" eb="12">
      <t>レツ</t>
    </rPh>
    <rPh sb="13" eb="15">
      <t>ニュウリョク</t>
    </rPh>
    <phoneticPr fontId="2"/>
  </si>
  <si>
    <t>○未入力チェック2（チェック1で漏れる分をカバー）</t>
    <rPh sb="1" eb="2">
      <t>ミ</t>
    </rPh>
    <rPh sb="2" eb="4">
      <t>ニュウリョク</t>
    </rPh>
    <rPh sb="16" eb="17">
      <t>モ</t>
    </rPh>
    <rPh sb="19" eb="20">
      <t>ブン</t>
    </rPh>
    <phoneticPr fontId="2"/>
  </si>
  <si>
    <t>○その他チェック</t>
    <rPh sb="3" eb="4">
      <t>タ</t>
    </rPh>
    <phoneticPr fontId="2"/>
  </si>
  <si>
    <t>口座名義カナ（登録担当者編集欄（D列）チェック用）</t>
    <rPh sb="0" eb="4">
      <t>コウザメイギ</t>
    </rPh>
    <rPh sb="7" eb="9">
      <t>トウロク</t>
    </rPh>
    <rPh sb="9" eb="12">
      <t>タントウシャ</t>
    </rPh>
    <rPh sb="12" eb="14">
      <t>ヘンシュウ</t>
    </rPh>
    <rPh sb="14" eb="15">
      <t>ラン</t>
    </rPh>
    <rPh sb="17" eb="18">
      <t>レツ</t>
    </rPh>
    <rPh sb="23" eb="24">
      <t>ヨウ</t>
    </rPh>
    <phoneticPr fontId="1"/>
  </si>
  <si>
    <t>登録担当者編集欄</t>
    <rPh sb="0" eb="5">
      <t>トウロクタントウシャ</t>
    </rPh>
    <rPh sb="5" eb="8">
      <t>ヘンシュウラン</t>
    </rPh>
    <phoneticPr fontId="1"/>
  </si>
  <si>
    <t>変換後</t>
    <rPh sb="0" eb="3">
      <t>ヘンカンゴ</t>
    </rPh>
    <phoneticPr fontId="1"/>
  </si>
  <si>
    <t>文字種変換</t>
    <rPh sb="0" eb="5">
      <t>モジシュヘンカン</t>
    </rPh>
    <phoneticPr fontId="1"/>
  </si>
  <si>
    <t>半角スペースチェック
(※半角スペースを*に変換)</t>
    <rPh sb="0" eb="2">
      <t>ハンカク</t>
    </rPh>
    <rPh sb="13" eb="15">
      <t>ハンカク</t>
    </rPh>
    <rPh sb="22" eb="24">
      <t>ヘンカン</t>
    </rPh>
    <phoneticPr fontId="1"/>
  </si>
  <si>
    <t>スペースチェック（■に変換）↓</t>
    <rPh sb="11" eb="13">
      <t>ヘンカン</t>
    </rPh>
    <phoneticPr fontId="2"/>
  </si>
  <si>
    <t>D列カナを再変換↓</t>
    <rPh sb="1" eb="2">
      <t>レツ</t>
    </rPh>
    <rPh sb="5" eb="8">
      <t>サイヘンカン</t>
    </rPh>
    <phoneticPr fontId="2"/>
  </si>
  <si>
    <t>貼付用シートで登録担当者が、本来使用してはならない文字種を使用し、エラーが発生すことがある。（特に「口座名義」での長音、小文字使用）
→D列の口座名義欄で</t>
    <rPh sb="0" eb="1">
      <t>ハ</t>
    </rPh>
    <rPh sb="1" eb="2">
      <t>ツ</t>
    </rPh>
    <rPh sb="2" eb="3">
      <t>ヨウ</t>
    </rPh>
    <rPh sb="7" eb="9">
      <t>トウロク</t>
    </rPh>
    <rPh sb="9" eb="12">
      <t>タントウシャ</t>
    </rPh>
    <rPh sb="14" eb="16">
      <t>ホンライ</t>
    </rPh>
    <rPh sb="16" eb="18">
      <t>シヨウ</t>
    </rPh>
    <rPh sb="25" eb="28">
      <t>モジシュ</t>
    </rPh>
    <rPh sb="29" eb="31">
      <t>シヨウ</t>
    </rPh>
    <rPh sb="37" eb="39">
      <t>ハッセイ</t>
    </rPh>
    <rPh sb="47" eb="48">
      <t>トク</t>
    </rPh>
    <rPh sb="50" eb="54">
      <t>コウザメイギ</t>
    </rPh>
    <rPh sb="57" eb="59">
      <t>チョウオン</t>
    </rPh>
    <rPh sb="60" eb="63">
      <t>コモジ</t>
    </rPh>
    <rPh sb="63" eb="65">
      <t>シヨウ</t>
    </rPh>
    <rPh sb="69" eb="70">
      <t>レツ</t>
    </rPh>
    <rPh sb="71" eb="75">
      <t>コウザメイギ</t>
    </rPh>
    <rPh sb="75" eb="76">
      <t>ラン</t>
    </rPh>
    <phoneticPr fontId="2"/>
  </si>
  <si>
    <t>条件</t>
    <rPh sb="0" eb="2">
      <t>ジョウケン</t>
    </rPh>
    <phoneticPr fontId="2"/>
  </si>
  <si>
    <t>SUBSTITUTE(C105,J99,K99)</t>
    <phoneticPr fontId="2"/>
  </si>
  <si>
    <t>その他のエラー↑</t>
    <rPh sb="2" eb="3">
      <t>タ</t>
    </rPh>
    <phoneticPr fontId="2"/>
  </si>
  <si>
    <t>未選択</t>
    <rPh sb="0" eb="3">
      <t>ミセンタク</t>
    </rPh>
    <phoneticPr fontId="1"/>
  </si>
  <si>
    <t>-</t>
    <phoneticPr fontId="1"/>
  </si>
  <si>
    <t>超過判定</t>
    <rPh sb="0" eb="2">
      <t>チョウカ</t>
    </rPh>
    <rPh sb="2" eb="4">
      <t>ハンテイ</t>
    </rPh>
    <phoneticPr fontId="2"/>
  </si>
  <si>
    <t>文字数超過項目数↑</t>
    <rPh sb="0" eb="3">
      <t>モジスウ</t>
    </rPh>
    <rPh sb="3" eb="5">
      <t>チョウカ</t>
    </rPh>
    <rPh sb="5" eb="8">
      <t>コウモクスウ</t>
    </rPh>
    <phoneticPr fontId="56"/>
  </si>
  <si>
    <t>○文字数超過チェック</t>
    <rPh sb="1" eb="4">
      <t>モジスウ</t>
    </rPh>
    <rPh sb="4" eb="6">
      <t>チョウカ</t>
    </rPh>
    <phoneticPr fontId="2"/>
  </si>
  <si>
    <t>未入力の項目数1↑</t>
    <rPh sb="0" eb="3">
      <t>ミニュウリョク</t>
    </rPh>
    <rPh sb="4" eb="7">
      <t>コウモクスウ</t>
    </rPh>
    <phoneticPr fontId="2"/>
  </si>
  <si>
    <t>未入力の項目数2↑</t>
    <rPh sb="0" eb="3">
      <t>ミニュウリョク</t>
    </rPh>
    <rPh sb="4" eb="6">
      <t>コウモク</t>
    </rPh>
    <rPh sb="6" eb="7">
      <t>スウ</t>
    </rPh>
    <phoneticPr fontId="2"/>
  </si>
  <si>
    <t>必須</t>
    <rPh sb="0" eb="2">
      <t>ヒッス</t>
    </rPh>
    <phoneticPr fontId="56"/>
  </si>
  <si>
    <t>入力判定</t>
    <rPh sb="0" eb="2">
      <t>ニュウリョク</t>
    </rPh>
    <rPh sb="2" eb="4">
      <t>ハンテイ</t>
    </rPh>
    <phoneticPr fontId="56"/>
  </si>
  <si>
    <t>エラーチェック</t>
    <phoneticPr fontId="2"/>
  </si>
  <si>
    <t>→エラー集計</t>
    <rPh sb="4" eb="6">
      <t>シュウケイ</t>
    </rPh>
    <phoneticPr fontId="2"/>
  </si>
  <si>
    <t>超過判定（0/1）</t>
    <rPh sb="0" eb="2">
      <t>チョウカ</t>
    </rPh>
    <rPh sb="2" eb="4">
      <t>ハンテイ</t>
    </rPh>
    <phoneticPr fontId="2"/>
  </si>
  <si>
    <t>入力判定(0/1)</t>
    <phoneticPr fontId="2"/>
  </si>
  <si>
    <t>文字種判定(0/1)</t>
    <rPh sb="0" eb="3">
      <t>モジシュ</t>
    </rPh>
    <rPh sb="3" eb="5">
      <t>ハンテイ</t>
    </rPh>
    <phoneticPr fontId="2"/>
  </si>
  <si>
    <t>未入力1&amp;2</t>
    <rPh sb="0" eb="1">
      <t>ミ</t>
    </rPh>
    <rPh sb="1" eb="3">
      <t>ニュウリョク</t>
    </rPh>
    <phoneticPr fontId="2"/>
  </si>
  <si>
    <t>金融機関名称（参考）</t>
    <rPh sb="0" eb="6">
      <t>キンユウキカンメイショウ</t>
    </rPh>
    <rPh sb="7" eb="9">
      <t>サンコウ</t>
    </rPh>
    <phoneticPr fontId="2"/>
  </si>
  <si>
    <t>店舗名称（参考）</t>
    <rPh sb="0" eb="4">
      <t>テンポメイショウ</t>
    </rPh>
    <rPh sb="5" eb="7">
      <t>サンコウ</t>
    </rPh>
    <phoneticPr fontId="2"/>
  </si>
  <si>
    <t>法人名［全角］</t>
    <rPh sb="0" eb="3">
      <t>ホウジンメイ</t>
    </rPh>
    <rPh sb="4" eb="6">
      <t>ゼンカク</t>
    </rPh>
    <phoneticPr fontId="2"/>
  </si>
  <si>
    <t>支店名［全角］</t>
    <rPh sb="0" eb="3">
      <t>シテンメイ</t>
    </rPh>
    <rPh sb="4" eb="6">
      <t>ゼンカク</t>
    </rPh>
    <phoneticPr fontId="2"/>
  </si>
  <si>
    <t>略称［全角］</t>
    <rPh sb="0" eb="2">
      <t>リャクショウ</t>
    </rPh>
    <rPh sb="3" eb="5">
      <t>ゼンカク</t>
    </rPh>
    <phoneticPr fontId="2"/>
  </si>
  <si>
    <t>郵便番号［半角］</t>
    <rPh sb="0" eb="2">
      <t>ユウビン</t>
    </rPh>
    <rPh sb="2" eb="4">
      <t>バンゴウ</t>
    </rPh>
    <rPh sb="5" eb="7">
      <t>ハンカク</t>
    </rPh>
    <phoneticPr fontId="2"/>
  </si>
  <si>
    <t>都道府県［全角］</t>
    <rPh sb="0" eb="4">
      <t>トドウフケン</t>
    </rPh>
    <rPh sb="5" eb="7">
      <t>ゼンカク</t>
    </rPh>
    <phoneticPr fontId="2"/>
  </si>
  <si>
    <t>市区町村［全角］</t>
    <rPh sb="0" eb="4">
      <t>シクチョウソン</t>
    </rPh>
    <phoneticPr fontId="2"/>
  </si>
  <si>
    <t>丁目［全角］</t>
    <rPh sb="0" eb="2">
      <t>チョウメ</t>
    </rPh>
    <phoneticPr fontId="2"/>
  </si>
  <si>
    <t>番地［全角］</t>
    <rPh sb="0" eb="2">
      <t>バンチ</t>
    </rPh>
    <phoneticPr fontId="2"/>
  </si>
  <si>
    <t>方書［全角］</t>
    <rPh sb="0" eb="1">
      <t>カタ</t>
    </rPh>
    <rPh sb="1" eb="2">
      <t>カ</t>
    </rPh>
    <phoneticPr fontId="2"/>
  </si>
  <si>
    <t>口座名義［半角］</t>
    <rPh sb="0" eb="4">
      <t>コウザメイギ</t>
    </rPh>
    <rPh sb="5" eb="7">
      <t>ハンカク</t>
    </rPh>
    <phoneticPr fontId="2"/>
  </si>
  <si>
    <t>相手方番号［半角］</t>
    <rPh sb="0" eb="3">
      <t>アイテガタ</t>
    </rPh>
    <rPh sb="3" eb="5">
      <t>バンゴウ</t>
    </rPh>
    <rPh sb="6" eb="8">
      <t>ハンカク</t>
    </rPh>
    <phoneticPr fontId="2"/>
  </si>
  <si>
    <t>生年月日［半角］</t>
    <rPh sb="0" eb="4">
      <t>セイネンガッピ</t>
    </rPh>
    <rPh sb="5" eb="7">
      <t>ハンカク</t>
    </rPh>
    <phoneticPr fontId="2"/>
  </si>
  <si>
    <t>依頼書、貼付用シート以外のシートを非表示</t>
    <rPh sb="0" eb="3">
      <t>イライショ</t>
    </rPh>
    <rPh sb="4" eb="5">
      <t>ハ</t>
    </rPh>
    <rPh sb="5" eb="6">
      <t>ツ</t>
    </rPh>
    <rPh sb="6" eb="7">
      <t>ヨウ</t>
    </rPh>
    <rPh sb="10" eb="12">
      <t>イガイ</t>
    </rPh>
    <rPh sb="17" eb="20">
      <t>ヒヒョウジ</t>
    </rPh>
    <phoneticPr fontId="2"/>
  </si>
  <si>
    <t>登録担当G・担当者</t>
    <rPh sb="0" eb="2">
      <t>トウロク</t>
    </rPh>
    <rPh sb="2" eb="4">
      <t>タントウ</t>
    </rPh>
    <rPh sb="6" eb="9">
      <t>タントウシャ</t>
    </rPh>
    <phoneticPr fontId="2"/>
  </si>
  <si>
    <t>総務・監査第1G</t>
    <rPh sb="0" eb="2">
      <t>ソウム</t>
    </rPh>
    <rPh sb="3" eb="5">
      <t>カンサ</t>
    </rPh>
    <rPh sb="5" eb="6">
      <t>ダイ</t>
    </rPh>
    <phoneticPr fontId="2"/>
  </si>
  <si>
    <t>資金管理G</t>
    <rPh sb="0" eb="4">
      <t>シキンカンリ</t>
    </rPh>
    <phoneticPr fontId="2"/>
  </si>
  <si>
    <t>済</t>
    <rPh sb="0" eb="1">
      <t>スミ</t>
    </rPh>
    <phoneticPr fontId="2"/>
  </si>
  <si>
    <t>依頼書　メモ列（A,B）クリア</t>
    <rPh sb="0" eb="3">
      <t>イライショ</t>
    </rPh>
    <rPh sb="6" eb="7">
      <t>レツ</t>
    </rPh>
    <phoneticPr fontId="2"/>
  </si>
  <si>
    <t>氏名／法人名（依頼部署記載）</t>
    <rPh sb="0" eb="2">
      <t>シメイ</t>
    </rPh>
    <rPh sb="3" eb="6">
      <t>ホウジンメイ</t>
    </rPh>
    <rPh sb="7" eb="11">
      <t>イライブショ</t>
    </rPh>
    <rPh sb="11" eb="13">
      <t>キサイ</t>
    </rPh>
    <phoneticPr fontId="2"/>
  </si>
  <si>
    <t>申請者/依頼部署記入</t>
    <rPh sb="0" eb="3">
      <t>シンセイシャ</t>
    </rPh>
    <rPh sb="4" eb="8">
      <t>イライブショ</t>
    </rPh>
    <rPh sb="8" eb="10">
      <t>キニュウ</t>
    </rPh>
    <phoneticPr fontId="2"/>
  </si>
  <si>
    <t>氏名／法人名（申請者記載）［全角］</t>
    <rPh sb="0" eb="2">
      <t>シメイ</t>
    </rPh>
    <rPh sb="3" eb="6">
      <t>ホウジンメイ</t>
    </rPh>
    <rPh sb="7" eb="10">
      <t>シンセイシャ</t>
    </rPh>
    <rPh sb="10" eb="12">
      <t>キサイ</t>
    </rPh>
    <rPh sb="14" eb="16">
      <t>ゼンカク</t>
    </rPh>
    <phoneticPr fontId="2"/>
  </si>
  <si>
    <t>検索用カナ（申請者記載）［半角］</t>
    <rPh sb="0" eb="3">
      <t>ケンサクヨウ</t>
    </rPh>
    <rPh sb="6" eb="9">
      <t>シンセイシャ</t>
    </rPh>
    <rPh sb="9" eb="11">
      <t>キサイ</t>
    </rPh>
    <rPh sb="13" eb="15">
      <t>ハンカク</t>
    </rPh>
    <phoneticPr fontId="2"/>
  </si>
  <si>
    <t>検索用カナ（依頼部署記載）</t>
    <rPh sb="0" eb="3">
      <t>ケンサクヨウ</t>
    </rPh>
    <rPh sb="6" eb="10">
      <t>イライブショ</t>
    </rPh>
    <rPh sb="10" eb="12">
      <t>キサイ</t>
    </rPh>
    <phoneticPr fontId="2"/>
  </si>
  <si>
    <t>（参考）既存コード（依頼部署記載）</t>
    <rPh sb="1" eb="3">
      <t>サンコウ</t>
    </rPh>
    <rPh sb="4" eb="6">
      <t>キゾン</t>
    </rPh>
    <rPh sb="10" eb="14">
      <t>イライブショ</t>
    </rPh>
    <rPh sb="14" eb="16">
      <t>キサイ</t>
    </rPh>
    <phoneticPr fontId="2"/>
  </si>
  <si>
    <t>・　コードから金融機関・支店名の称確認↓</t>
    <rPh sb="7" eb="11">
      <t>キンユウキカン</t>
    </rPh>
    <rPh sb="12" eb="14">
      <t>シテン</t>
    </rPh>
    <rPh sb="16" eb="17">
      <t>ショウ</t>
    </rPh>
    <rPh sb="17" eb="19">
      <t>カクニン</t>
    </rPh>
    <phoneticPr fontId="2"/>
  </si>
  <si>
    <t>※ゆうちょ銀行の場合は、支店コード・口座番号は通帳の青丸で囲った箇所の情報を入力してください。</t>
    <rPh sb="5" eb="7">
      <t>ギンコウ</t>
    </rPh>
    <rPh sb="8" eb="10">
      <t>バアイ</t>
    </rPh>
    <rPh sb="12" eb="14">
      <t>シテン</t>
    </rPh>
    <rPh sb="18" eb="22">
      <t>コウザバンゴウ</t>
    </rPh>
    <rPh sb="23" eb="25">
      <t>ツウチョウ</t>
    </rPh>
    <rPh sb="26" eb="27">
      <t>アオ</t>
    </rPh>
    <rPh sb="27" eb="28">
      <t>マル</t>
    </rPh>
    <rPh sb="29" eb="30">
      <t>カコ</t>
    </rPh>
    <rPh sb="32" eb="34">
      <t>カショ</t>
    </rPh>
    <rPh sb="35" eb="37">
      <t>ジョウホウ</t>
    </rPh>
    <rPh sb="38" eb="40">
      <t>ニュウリョク</t>
    </rPh>
    <phoneticPr fontId="2"/>
  </si>
  <si>
    <t>外国人の場合、氏名のアルファベットを大文字に変換？</t>
    <rPh sb="0" eb="3">
      <t>ガイコクジン</t>
    </rPh>
    <rPh sb="4" eb="6">
      <t>バアイ</t>
    </rPh>
    <rPh sb="7" eb="9">
      <t>シメイ</t>
    </rPh>
    <rPh sb="18" eb="21">
      <t>オオモジ</t>
    </rPh>
    <rPh sb="22" eb="24">
      <t>ヘンカン</t>
    </rPh>
    <phoneticPr fontId="2"/>
  </si>
  <si>
    <t>・登録依頼書はExcelのまま提出してください。（PDFにはしないでください。）</t>
    <rPh sb="1" eb="3">
      <t>トウロク</t>
    </rPh>
    <rPh sb="3" eb="6">
      <t>イライショ</t>
    </rPh>
    <rPh sb="15" eb="17">
      <t>テイシュツ</t>
    </rPh>
    <phoneticPr fontId="2"/>
  </si>
  <si>
    <r>
      <t xml:space="preserve">ゆうちょ銀行の場合、銀行コードは「9900」、支店名は３桁の漢数字となります。また、
・ゆうちょ銀行指定の場合
</t>
    </r>
    <r>
      <rPr>
        <b/>
        <sz val="10"/>
        <color rgb="FFFF0000"/>
        <rFont val="Meiryo UI"/>
        <family val="3"/>
        <charset val="128"/>
      </rPr>
      <t>・外国人の方又は口座名義カナがローマ字の方は、通帳の見開き１ページ目の写し、又は名義・コードが確認できるWebのスクリーンショット等を添えてご提出ください。</t>
    </r>
    <rPh sb="10" eb="12">
      <t>ギンコウ</t>
    </rPh>
    <rPh sb="57" eb="60">
      <t>ガイコクジン</t>
    </rPh>
    <rPh sb="61" eb="62">
      <t>カタ</t>
    </rPh>
    <rPh sb="62" eb="63">
      <t>マタ</t>
    </rPh>
    <rPh sb="64" eb="68">
      <t>コウザメイギ</t>
    </rPh>
    <rPh sb="74" eb="75">
      <t>ジ</t>
    </rPh>
    <rPh sb="76" eb="77">
      <t>カタ</t>
    </rPh>
    <rPh sb="91" eb="92">
      <t>ウツ</t>
    </rPh>
    <rPh sb="94" eb="95">
      <t>マタ</t>
    </rPh>
    <rPh sb="96" eb="98">
      <t>メイギ</t>
    </rPh>
    <rPh sb="103" eb="105">
      <t>カクニン</t>
    </rPh>
    <rPh sb="121" eb="122">
      <t>トウ</t>
    </rPh>
    <phoneticPr fontId="2"/>
  </si>
  <si>
    <t>氏名のアルファベットを大文字に変換↓</t>
    <rPh sb="0" eb="2">
      <t>シメイ</t>
    </rPh>
    <rPh sb="11" eb="14">
      <t>オオモジ</t>
    </rPh>
    <rPh sb="15" eb="17">
      <t>ヘンカン</t>
    </rPh>
    <phoneticPr fontId="2"/>
  </si>
  <si>
    <t>外国人の場合に氏名末尾に追加↓</t>
    <rPh sb="0" eb="3">
      <t>ガイコクジン</t>
    </rPh>
    <rPh sb="4" eb="6">
      <t>バアイ</t>
    </rPh>
    <rPh sb="7" eb="9">
      <t>シメイ</t>
    </rPh>
    <rPh sb="9" eb="11">
      <t>マツビ</t>
    </rPh>
    <rPh sb="12" eb="14">
      <t>ツイカ</t>
    </rPh>
    <phoneticPr fontId="2"/>
  </si>
  <si>
    <t>済</t>
    <rPh sb="0" eb="1">
      <t>スミ</t>
    </rPh>
    <phoneticPr fontId="2"/>
  </si>
  <si>
    <t>貼付用シートE列にコピペ用セルを設定</t>
    <rPh sb="0" eb="2">
      <t>ハリツケ</t>
    </rPh>
    <rPh sb="2" eb="3">
      <t>ヨウ</t>
    </rPh>
    <rPh sb="7" eb="8">
      <t>レツ</t>
    </rPh>
    <rPh sb="12" eb="13">
      <t>ヨウ</t>
    </rPh>
    <rPh sb="16" eb="18">
      <t>セッテイ</t>
    </rPh>
    <phoneticPr fontId="2"/>
  </si>
  <si>
    <t>6'</t>
    <phoneticPr fontId="2"/>
  </si>
  <si>
    <t>3'</t>
    <phoneticPr fontId="2"/>
  </si>
  <si>
    <t>該当する項目1つにチェックしてください。チェックした項目に応じて入力不要な項目が黒塗りされます。</t>
    <rPh sb="0" eb="2">
      <t>ガイトウ</t>
    </rPh>
    <rPh sb="4" eb="6">
      <t>コウモク</t>
    </rPh>
    <rPh sb="26" eb="28">
      <t>コウモク</t>
    </rPh>
    <rPh sb="29" eb="30">
      <t>オウ</t>
    </rPh>
    <rPh sb="32" eb="36">
      <t>ニュウリョクフヨウ</t>
    </rPh>
    <rPh sb="37" eb="39">
      <t>コウモク</t>
    </rPh>
    <rPh sb="40" eb="42">
      <t>クロヌ</t>
    </rPh>
    <phoneticPr fontId="2"/>
  </si>
  <si>
    <t>口座番号</t>
    <rPh sb="0" eb="2">
      <t>コウザ</t>
    </rPh>
    <rPh sb="2" eb="4">
      <t>バンゴウ</t>
    </rPh>
    <phoneticPr fontId="2"/>
  </si>
  <si>
    <t>【提出先】Boxファイルリクエスト（ログイン不要）</t>
    <rPh sb="1" eb="3">
      <t>テイシュツ</t>
    </rPh>
    <rPh sb="3" eb="4">
      <t>サキ</t>
    </rPh>
    <rPh sb="22" eb="24">
      <t>フヨウ</t>
    </rPh>
    <phoneticPr fontId="2"/>
  </si>
  <si>
    <t>個人で氏名にアルファベットが含まれる場合、
・カナを氏名の末尾に自動で追加できないか
・小文字を大文字に変換</t>
    <rPh sb="0" eb="2">
      <t>コジン</t>
    </rPh>
    <rPh sb="3" eb="5">
      <t>シメイ</t>
    </rPh>
    <rPh sb="14" eb="15">
      <t>フク</t>
    </rPh>
    <rPh sb="18" eb="20">
      <t>バアイ</t>
    </rPh>
    <rPh sb="26" eb="28">
      <t>シメイ</t>
    </rPh>
    <rPh sb="29" eb="31">
      <t>マツビ</t>
    </rPh>
    <rPh sb="32" eb="34">
      <t>ジドウ</t>
    </rPh>
    <rPh sb="35" eb="37">
      <t>ツイカ</t>
    </rPh>
    <rPh sb="44" eb="47">
      <t>コモジ</t>
    </rPh>
    <rPh sb="48" eb="51">
      <t>オオモジ</t>
    </rPh>
    <rPh sb="52" eb="54">
      <t>ヘンカン</t>
    </rPh>
    <phoneticPr fontId="2"/>
  </si>
  <si>
    <t>アルファベット判別</t>
    <rPh sb="7" eb="9">
      <t>ハンベツ</t>
    </rPh>
    <phoneticPr fontId="1"/>
  </si>
  <si>
    <t>個人の氏名にアルファベット含まれる場合、
・大文字に変換
・末尾に（カナ）追加</t>
    <rPh sb="0" eb="2">
      <t>コジン</t>
    </rPh>
    <rPh sb="3" eb="5">
      <t>シメイ</t>
    </rPh>
    <rPh sb="13" eb="14">
      <t>フク</t>
    </rPh>
    <rPh sb="17" eb="19">
      <t>バアイ</t>
    </rPh>
    <rPh sb="22" eb="25">
      <t>オオモジ</t>
    </rPh>
    <rPh sb="26" eb="28">
      <t>ヘンカン</t>
    </rPh>
    <rPh sb="30" eb="32">
      <t>マツビ</t>
    </rPh>
    <rPh sb="37" eb="39">
      <t>ツイカ</t>
    </rPh>
    <phoneticPr fontId="1"/>
  </si>
  <si>
    <t>SUBSTITUTE(C27,J36,K36)</t>
    <phoneticPr fontId="2"/>
  </si>
  <si>
    <t>SUBSTITUTE(C99,J99,K99)</t>
    <phoneticPr fontId="2"/>
  </si>
  <si>
    <t>済</t>
    <rPh sb="0" eb="1">
      <t>スミ</t>
    </rPh>
    <phoneticPr fontId="2"/>
  </si>
  <si>
    <t>ver20250306</t>
    <phoneticPr fontId="2"/>
  </si>
  <si>
    <t>登録年月日（西暦）</t>
    <rPh sb="0" eb="5">
      <t>トウロクネンガッピ</t>
    </rPh>
    <rPh sb="6" eb="8">
      <t>セイレキ</t>
    </rPh>
    <phoneticPr fontId="2"/>
  </si>
  <si>
    <t>○IPK取込用シート</t>
    <rPh sb="4" eb="5">
      <t>ト</t>
    </rPh>
    <rPh sb="5" eb="6">
      <t>コ</t>
    </rPh>
    <rPh sb="6" eb="7">
      <t>ヨウ</t>
    </rPh>
    <phoneticPr fontId="2"/>
  </si>
  <si>
    <t>東科　太郎</t>
    <rPh sb="0" eb="1">
      <t>ヒガシ</t>
    </rPh>
    <rPh sb="1" eb="2">
      <t>カ</t>
    </rPh>
    <rPh sb="3" eb="5">
      <t>タロウ</t>
    </rPh>
    <phoneticPr fontId="2"/>
  </si>
  <si>
    <t>トウカ　タロウ</t>
    <phoneticPr fontId="2"/>
  </si>
  <si>
    <t>2024</t>
    <phoneticPr fontId="2"/>
  </si>
  <si>
    <t>10</t>
    <phoneticPr fontId="2"/>
  </si>
  <si>
    <t>1</t>
    <phoneticPr fontId="2"/>
  </si>
  <si>
    <t>152</t>
    <phoneticPr fontId="2"/>
  </si>
  <si>
    <t>8550</t>
    <phoneticPr fontId="2"/>
  </si>
  <si>
    <t>目黒区</t>
    <rPh sb="0" eb="3">
      <t>メグロク</t>
    </rPh>
    <phoneticPr fontId="2"/>
  </si>
  <si>
    <t>大岡山2-12-1</t>
    <rPh sb="0" eb="3">
      <t>オオオカヤマ</t>
    </rPh>
    <phoneticPr fontId="2"/>
  </si>
  <si>
    <t>百年記念館4階</t>
    <rPh sb="0" eb="5">
      <t>ヒャクネンキネンカン</t>
    </rPh>
    <rPh sb="6" eb="7">
      <t>カイ</t>
    </rPh>
    <phoneticPr fontId="2"/>
  </si>
  <si>
    <t>0001</t>
    <phoneticPr fontId="2"/>
  </si>
  <si>
    <t>みずほ</t>
    <phoneticPr fontId="2"/>
  </si>
  <si>
    <t>大岡山</t>
    <rPh sb="0" eb="3">
      <t>オオオカヤマ</t>
    </rPh>
    <phoneticPr fontId="2"/>
  </si>
  <si>
    <t>145</t>
    <phoneticPr fontId="2"/>
  </si>
  <si>
    <t>0012345</t>
    <phoneticPr fontId="2"/>
  </si>
  <si>
    <t>株式会社東科商事</t>
    <rPh sb="0" eb="4">
      <t>カブシキガイシャ</t>
    </rPh>
    <rPh sb="4" eb="5">
      <t>ヒガシ</t>
    </rPh>
    <rPh sb="5" eb="6">
      <t>カ</t>
    </rPh>
    <rPh sb="6" eb="8">
      <t>ショウジ</t>
    </rPh>
    <phoneticPr fontId="2"/>
  </si>
  <si>
    <t>トウカショウジ</t>
    <phoneticPr fontId="2"/>
  </si>
  <si>
    <t>カ）トウカショウジ</t>
    <phoneticPr fontId="2"/>
  </si>
  <si>
    <t>T1234567890123</t>
    <phoneticPr fontId="2"/>
  </si>
  <si>
    <r>
      <t>企業、団体等（</t>
    </r>
    <r>
      <rPr>
        <b/>
        <sz val="12"/>
        <color rgb="FFFF0000"/>
        <rFont val="Meiryo UI"/>
        <family val="3"/>
        <charset val="128"/>
      </rPr>
      <t>個人事業主</t>
    </r>
    <r>
      <rPr>
        <sz val="12"/>
        <color rgb="FFFF0000"/>
        <rFont val="Meiryo UI"/>
        <family val="3"/>
        <charset val="128"/>
      </rPr>
      <t>含む）</t>
    </r>
    <rPh sb="0" eb="2">
      <t>キギョウ</t>
    </rPh>
    <rPh sb="3" eb="5">
      <t>ダンタイ</t>
    </rPh>
    <rPh sb="5" eb="6">
      <t>トウ</t>
    </rPh>
    <rPh sb="7" eb="12">
      <t>コジンジギョウヌシ</t>
    </rPh>
    <rPh sb="12" eb="13">
      <t>フク</t>
    </rPh>
    <phoneticPr fontId="2"/>
  </si>
  <si>
    <t>toukasyouji@isct.co.jp</t>
    <phoneticPr fontId="2"/>
  </si>
  <si>
    <t>"みずほ"</t>
  </si>
  <si>
    <t>"大岡山"</t>
  </si>
  <si>
    <t>○○学院○○系</t>
    <rPh sb="2" eb="4">
      <t>ガクイン</t>
    </rPh>
    <rPh sb="6" eb="7">
      <t>ケイ</t>
    </rPh>
    <phoneticPr fontId="2"/>
  </si>
  <si>
    <t>31234567</t>
    <phoneticPr fontId="2"/>
  </si>
  <si>
    <t>○○学院○○系○○研究室</t>
    <rPh sb="2" eb="4">
      <t>ガクイン</t>
    </rPh>
    <rPh sb="6" eb="7">
      <t>ケイ</t>
    </rPh>
    <rPh sb="9" eb="12">
      <t>ケンキュウシツ</t>
    </rPh>
    <phoneticPr fontId="2"/>
  </si>
  <si>
    <t>25M12345</t>
    <phoneticPr fontId="2"/>
  </si>
  <si>
    <t>21B12345</t>
    <phoneticPr fontId="2"/>
  </si>
  <si>
    <t>　　提出日（8桁）_氏名_書類名　　　（例)　2025401_東科太郎_登録依頼書.xlsx、20250401_東科太郎_通帳写し.pdf</t>
    <rPh sb="2" eb="5">
      <t>テイシュツビ</t>
    </rPh>
    <rPh sb="7" eb="8">
      <t>ケタ</t>
    </rPh>
    <rPh sb="10" eb="12">
      <t>シメイ</t>
    </rPh>
    <rPh sb="13" eb="15">
      <t>ショルイ</t>
    </rPh>
    <rPh sb="15" eb="16">
      <t>メイ</t>
    </rPh>
    <rPh sb="36" eb="38">
      <t>トウロク</t>
    </rPh>
    <rPh sb="56" eb="57">
      <t>アズマ</t>
    </rPh>
    <rPh sb="57" eb="58">
      <t>カ</t>
    </rPh>
    <rPh sb="58" eb="60">
      <t>タロウ</t>
    </rPh>
    <rPh sb="61" eb="63">
      <t>ツウチョウ</t>
    </rPh>
    <rPh sb="63" eb="64">
      <t>ウツ</t>
    </rPh>
    <phoneticPr fontId="2"/>
  </si>
  <si>
    <t>ver20250326</t>
    <phoneticPr fontId="2"/>
  </si>
  <si>
    <t xml:space="preserve">業者の方は、該当する項目1つにチェックしてください。
国等とは、国・独法・公庫等の公的機関。（国立大学法人、地方公共団体等）
公共法人等とは、国等以外の公益法人等非営利団体。（財団、社団法人、医療法人、商工会、私立大学等）
その他とは、大企業・中小企業・国等・公共法人等以外の企業。（個人事業主、外国法人等）
</t>
    <rPh sb="0" eb="2">
      <t>ギョウシャ</t>
    </rPh>
    <rPh sb="3" eb="4">
      <t>カタ</t>
    </rPh>
    <rPh sb="6" eb="8">
      <t>ガイトウ</t>
    </rPh>
    <rPh sb="10" eb="12">
      <t>コウモク</t>
    </rPh>
    <rPh sb="27" eb="28">
      <t>クニ</t>
    </rPh>
    <rPh sb="28" eb="29">
      <t>トウ</t>
    </rPh>
    <rPh sb="32" eb="33">
      <t>クニ</t>
    </rPh>
    <rPh sb="34" eb="35">
      <t>ドク</t>
    </rPh>
    <rPh sb="35" eb="36">
      <t>ホウ</t>
    </rPh>
    <rPh sb="37" eb="39">
      <t>コウコ</t>
    </rPh>
    <rPh sb="39" eb="40">
      <t>トウ</t>
    </rPh>
    <rPh sb="41" eb="43">
      <t>コウテキ</t>
    </rPh>
    <rPh sb="43" eb="45">
      <t>キカン</t>
    </rPh>
    <rPh sb="47" eb="49">
      <t>コクリツ</t>
    </rPh>
    <rPh sb="49" eb="51">
      <t>ダイガク</t>
    </rPh>
    <rPh sb="51" eb="53">
      <t>ホウジン</t>
    </rPh>
    <rPh sb="54" eb="56">
      <t>チホウ</t>
    </rPh>
    <rPh sb="56" eb="58">
      <t>コウキョウ</t>
    </rPh>
    <rPh sb="58" eb="60">
      <t>ダンタイ</t>
    </rPh>
    <rPh sb="60" eb="61">
      <t>トウ</t>
    </rPh>
    <rPh sb="63" eb="65">
      <t>コウキョウ</t>
    </rPh>
    <rPh sb="65" eb="67">
      <t>ホウジン</t>
    </rPh>
    <rPh sb="67" eb="68">
      <t>トウ</t>
    </rPh>
    <rPh sb="71" eb="72">
      <t>クニ</t>
    </rPh>
    <rPh sb="72" eb="73">
      <t>トウ</t>
    </rPh>
    <rPh sb="73" eb="75">
      <t>イガイ</t>
    </rPh>
    <rPh sb="76" eb="78">
      <t>コウエキ</t>
    </rPh>
    <rPh sb="78" eb="80">
      <t>ホウジン</t>
    </rPh>
    <rPh sb="80" eb="81">
      <t>トウ</t>
    </rPh>
    <rPh sb="81" eb="82">
      <t>ヒ</t>
    </rPh>
    <rPh sb="82" eb="84">
      <t>エイリ</t>
    </rPh>
    <rPh sb="84" eb="86">
      <t>ダンタイ</t>
    </rPh>
    <rPh sb="88" eb="90">
      <t>ザイダン</t>
    </rPh>
    <rPh sb="91" eb="93">
      <t>シャダン</t>
    </rPh>
    <rPh sb="93" eb="95">
      <t>ホウジン</t>
    </rPh>
    <rPh sb="96" eb="98">
      <t>イリョウ</t>
    </rPh>
    <rPh sb="98" eb="100">
      <t>ホウジン</t>
    </rPh>
    <rPh sb="101" eb="104">
      <t>ショウコウカイ</t>
    </rPh>
    <rPh sb="105" eb="107">
      <t>シリツ</t>
    </rPh>
    <rPh sb="107" eb="109">
      <t>ダイガク</t>
    </rPh>
    <rPh sb="109" eb="110">
      <t>トウ</t>
    </rPh>
    <rPh sb="114" eb="115">
      <t>タ</t>
    </rPh>
    <rPh sb="118" eb="121">
      <t>ダイキギョウ</t>
    </rPh>
    <rPh sb="122" eb="124">
      <t>チュウショウ</t>
    </rPh>
    <rPh sb="124" eb="126">
      <t>キギョウ</t>
    </rPh>
    <rPh sb="127" eb="128">
      <t>クニ</t>
    </rPh>
    <rPh sb="128" eb="129">
      <t>トウ</t>
    </rPh>
    <rPh sb="130" eb="132">
      <t>コウキョウ</t>
    </rPh>
    <rPh sb="132" eb="134">
      <t>ホウジン</t>
    </rPh>
    <rPh sb="134" eb="135">
      <t>トウ</t>
    </rPh>
    <rPh sb="135" eb="137">
      <t>イガイ</t>
    </rPh>
    <rPh sb="138" eb="140">
      <t>キギョウ</t>
    </rPh>
    <rPh sb="142" eb="147">
      <t>コジンジギョウヌシ</t>
    </rPh>
    <rPh sb="148" eb="150">
      <t>ガイコク</t>
    </rPh>
    <rPh sb="150" eb="152">
      <t>ホウジン</t>
    </rPh>
    <rPh sb="152" eb="153">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</si>
</sst>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_ "/>
    <numFmt numFmtId="177" formatCode="[$-411]ggge&quot;年&quot;m&quot;月&quot;d&quot;日&quot;;@"/>
    <numFmt numFmtId="178" formatCode="0_);[Red]\(0\)"/>
    <numFmt numFmtId="179" formatCode="yyyymmdd"/>
  </numFmts>
  <fonts count="66">
    <font>
      <sz val="11"/>
      <name val="ＭＳ Ｐゴシック"/>
      <family val="3"/>
      <charset val="128"/>
    </font>
    <font>
      <sz val="12"/>
      <name val="ＭＳ Ｐゴシック"/>
      <family val="3"/>
      <charset val="128"/>
    </font>
    <font>
      <sz val="6"/>
      <name val="ＭＳ Ｐゴシック"/>
      <family val="3"/>
      <charset val="128"/>
    </font>
    <font>
      <u/>
      <sz val="11"/>
      <color theme="10"/>
      <name val="ＭＳ Ｐゴシック"/>
      <family val="3"/>
      <charset val="128"/>
    </font>
    <font>
      <sz val="12"/>
      <name val="Meiryo UI"/>
      <family val="3"/>
      <charset val="128"/>
    </font>
    <font>
      <sz val="24"/>
      <color rgb="FF00B0F0"/>
      <name val="Meiryo UI"/>
      <family val="3"/>
      <charset val="128"/>
    </font>
    <font>
      <sz val="11"/>
      <color indexed="10"/>
      <name val="Meiryo UI"/>
      <family val="3"/>
      <charset val="128"/>
    </font>
    <font>
      <sz val="14"/>
      <name val="Meiryo UI"/>
      <family val="3"/>
      <charset val="128"/>
    </font>
    <font>
      <sz val="11"/>
      <color rgb="FF00B050"/>
      <name val="Meiryo UI"/>
      <family val="3"/>
      <charset val="128"/>
    </font>
    <font>
      <sz val="11"/>
      <name val="Meiryo UI"/>
      <family val="3"/>
      <charset val="128"/>
    </font>
    <font>
      <sz val="11"/>
      <color rgb="FFFF0000"/>
      <name val="Meiryo UI"/>
      <family val="3"/>
      <charset val="128"/>
    </font>
    <font>
      <b/>
      <sz val="12"/>
      <name val="Meiryo UI"/>
      <family val="3"/>
      <charset val="128"/>
    </font>
    <font>
      <b/>
      <sz val="11"/>
      <name val="Meiryo UI"/>
      <family val="3"/>
      <charset val="128"/>
    </font>
    <font>
      <b/>
      <sz val="14"/>
      <color theme="1"/>
      <name val="Meiryo UI"/>
      <family val="3"/>
      <charset val="128"/>
    </font>
    <font>
      <sz val="11"/>
      <color theme="1"/>
      <name val="Meiryo UI"/>
      <family val="3"/>
      <charset val="128"/>
    </font>
    <font>
      <u/>
      <sz val="12"/>
      <color indexed="12"/>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12"/>
      <color theme="4"/>
      <name val="Meiryo UI"/>
      <family val="3"/>
      <charset val="128"/>
    </font>
    <font>
      <sz val="9"/>
      <color indexed="10"/>
      <name val="Meiryo UI"/>
      <family val="3"/>
      <charset val="128"/>
    </font>
    <font>
      <b/>
      <sz val="12"/>
      <color rgb="FFFF0000"/>
      <name val="Meiryo UI"/>
      <family val="3"/>
      <charset val="128"/>
    </font>
    <font>
      <b/>
      <sz val="14"/>
      <color rgb="FFFF0000"/>
      <name val="Meiryo UI"/>
      <family val="3"/>
      <charset val="128"/>
    </font>
    <font>
      <sz val="11"/>
      <name val="ＭＳ Ｐゴシック"/>
      <family val="3"/>
      <charset val="128"/>
    </font>
    <font>
      <sz val="10"/>
      <color rgb="FFFF0000"/>
      <name val="Meiryo UI"/>
      <family val="3"/>
      <charset val="128"/>
    </font>
    <font>
      <sz val="10"/>
      <color indexed="10"/>
      <name val="Meiryo UI"/>
      <family val="3"/>
      <charset val="128"/>
    </font>
    <font>
      <b/>
      <sz val="11"/>
      <color theme="1"/>
      <name val="Meiryo UI"/>
      <family val="3"/>
      <charset val="128"/>
    </font>
    <font>
      <u/>
      <sz val="11"/>
      <color indexed="12"/>
      <name val="Meiryo UI"/>
      <family val="3"/>
      <charset val="128"/>
    </font>
    <font>
      <sz val="11"/>
      <color theme="1"/>
      <name val="ＭＳ Ｐゴシック"/>
      <family val="3"/>
      <charset val="128"/>
    </font>
    <font>
      <sz val="11"/>
      <color rgb="FF7030A0"/>
      <name val="Meiryo UI"/>
      <family val="3"/>
      <charset val="128"/>
    </font>
    <font>
      <sz val="16"/>
      <name val="Meiryo UI"/>
      <family val="3"/>
      <charset val="128"/>
    </font>
    <font>
      <strike/>
      <sz val="10"/>
      <color rgb="FFFF0000"/>
      <name val="Meiryo UI"/>
      <family val="3"/>
      <charset val="128"/>
    </font>
    <font>
      <b/>
      <sz val="11"/>
      <color rgb="FFFF0000"/>
      <name val="Meiryo UI"/>
      <family val="3"/>
      <charset val="128"/>
    </font>
    <font>
      <sz val="10"/>
      <color rgb="FF7030A0"/>
      <name val="Meiryo UI"/>
      <family val="3"/>
      <charset val="128"/>
    </font>
    <font>
      <b/>
      <sz val="18"/>
      <name val="Meiryo UI"/>
      <family val="3"/>
      <charset val="128"/>
    </font>
    <font>
      <sz val="11"/>
      <name val="ＭＳ ゴシック"/>
      <family val="3"/>
      <charset val="128"/>
    </font>
    <font>
      <sz val="12"/>
      <name val="ＭＳ ゴシック"/>
      <family val="3"/>
      <charset val="128"/>
    </font>
    <font>
      <b/>
      <sz val="16"/>
      <color rgb="FFFF0000"/>
      <name val="Meiryo UI"/>
      <family val="3"/>
      <charset val="128"/>
    </font>
    <font>
      <sz val="11"/>
      <color rgb="FF000000"/>
      <name val="Meiryo UI"/>
      <family val="3"/>
      <charset val="128"/>
    </font>
    <font>
      <b/>
      <sz val="16"/>
      <color rgb="FF000000"/>
      <name val="Meiryo UI"/>
      <family val="3"/>
      <charset val="128"/>
    </font>
    <font>
      <sz val="10"/>
      <name val="Meiryo UI"/>
      <family val="3"/>
      <charset val="128"/>
    </font>
    <font>
      <b/>
      <sz val="11"/>
      <color rgb="FF000000"/>
      <name val="Meiryo UI"/>
      <family val="3"/>
      <charset val="128"/>
    </font>
    <font>
      <b/>
      <sz val="10"/>
      <name val="Meiryo UI"/>
      <family val="3"/>
      <charset val="128"/>
    </font>
    <font>
      <sz val="12"/>
      <color rgb="FF000000"/>
      <name val="Meiryo UI"/>
      <family val="3"/>
      <charset val="128"/>
    </font>
    <font>
      <b/>
      <sz val="12"/>
      <color rgb="FF000000"/>
      <name val="Meiryo UI"/>
      <family val="3"/>
      <charset val="128"/>
    </font>
    <font>
      <b/>
      <sz val="10"/>
      <color rgb="FFFF0000"/>
      <name val="Meiryo UI"/>
      <family val="3"/>
      <charset val="128"/>
    </font>
    <font>
      <sz val="10"/>
      <color rgb="FF000000"/>
      <name val="Meiryo UI"/>
      <family val="3"/>
      <charset val="128"/>
    </font>
    <font>
      <b/>
      <sz val="10"/>
      <color rgb="FF000000"/>
      <name val="Meiryo UI"/>
      <family val="3"/>
      <charset val="128"/>
    </font>
    <font>
      <b/>
      <sz val="10"/>
      <color rgb="FF3366FF"/>
      <name val="Meiryo UI"/>
      <family val="3"/>
      <charset val="128"/>
    </font>
    <font>
      <u/>
      <sz val="10"/>
      <color rgb="FF0000FF"/>
      <name val="Meiryo UI"/>
      <family val="3"/>
      <charset val="128"/>
    </font>
    <font>
      <b/>
      <sz val="16"/>
      <name val="Meiryo UI"/>
      <family val="3"/>
      <charset val="128"/>
    </font>
    <font>
      <sz val="16"/>
      <color rgb="FFFF0000"/>
      <name val="Meiryo UI"/>
      <family val="3"/>
      <charset val="128"/>
    </font>
    <font>
      <sz val="12"/>
      <color indexed="10"/>
      <name val="MS P ゴシック"/>
      <family val="3"/>
      <charset val="128"/>
    </font>
    <font>
      <sz val="9"/>
      <color indexed="81"/>
      <name val="MS P ゴシック"/>
      <family val="3"/>
      <charset val="128"/>
    </font>
    <font>
      <b/>
      <sz val="9"/>
      <color indexed="81"/>
      <name val="MS P ゴシック"/>
      <family val="3"/>
      <charset val="128"/>
    </font>
    <font>
      <u/>
      <sz val="9.35"/>
      <color rgb="FF0000FF"/>
      <name val="Meiryo UI"/>
      <family val="3"/>
      <charset val="128"/>
    </font>
    <font>
      <sz val="6"/>
      <name val="ＭＳ Ｐゴシック"/>
      <family val="3"/>
      <charset val="128"/>
      <scheme val="minor"/>
    </font>
    <font>
      <u/>
      <sz val="11"/>
      <color theme="10"/>
      <name val="Meiryo UI"/>
      <family val="3"/>
      <charset val="128"/>
    </font>
    <font>
      <b/>
      <sz val="10"/>
      <color theme="1"/>
      <name val="Meiryo UI"/>
      <family val="3"/>
      <charset val="128"/>
    </font>
    <font>
      <b/>
      <sz val="10"/>
      <color rgb="FF0000FF"/>
      <name val="Meiryo UI"/>
      <family val="3"/>
      <charset val="128"/>
    </font>
    <font>
      <b/>
      <sz val="9"/>
      <color rgb="FF000000"/>
      <name val="Meiryo UI"/>
      <family val="3"/>
      <charset val="128"/>
    </font>
    <font>
      <b/>
      <sz val="11"/>
      <color rgb="FF08131A"/>
      <name val="Meiryo UI"/>
      <family val="3"/>
      <charset val="128"/>
    </font>
    <font>
      <b/>
      <sz val="14"/>
      <name val="Meiryo UI"/>
      <family val="3"/>
      <charset val="128"/>
    </font>
    <font>
      <sz val="12"/>
      <color rgb="FFFF0000"/>
      <name val="Meiryo UI"/>
      <family val="3"/>
      <charset val="128"/>
    </font>
    <font>
      <sz val="14"/>
      <color rgb="FFFF0000"/>
      <name val="Meiryo UI"/>
      <family val="3"/>
      <charset val="128"/>
    </font>
    <font>
      <b/>
      <sz val="12"/>
      <color indexed="10"/>
      <name val="MS P ゴシック"/>
      <family val="3"/>
      <charset val="128"/>
    </font>
  </fonts>
  <fills count="31">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FF"/>
        <bgColor rgb="FF000000"/>
      </patternFill>
    </fill>
    <fill>
      <patternFill patternType="solid">
        <fgColor rgb="FFFFFF00"/>
        <bgColor rgb="FF000000"/>
      </patternFill>
    </fill>
    <fill>
      <patternFill patternType="solid">
        <fgColor rgb="FFCCFFFF"/>
        <bgColor rgb="FF000000"/>
      </patternFill>
    </fill>
    <fill>
      <patternFill patternType="solid">
        <fgColor rgb="FF66FF99"/>
        <bgColor rgb="FF000000"/>
      </patternFill>
    </fill>
    <fill>
      <patternFill patternType="solid">
        <fgColor rgb="FF92CDDC"/>
        <bgColor rgb="FF000000"/>
      </patternFill>
    </fill>
    <fill>
      <patternFill patternType="solid">
        <fgColor rgb="FFBFBFBF"/>
        <bgColor rgb="FF000000"/>
      </patternFill>
    </fill>
    <fill>
      <patternFill patternType="solid">
        <fgColor rgb="FFB7DEE8"/>
        <bgColor rgb="FF000000"/>
      </patternFill>
    </fill>
    <fill>
      <patternFill patternType="solid">
        <fgColor theme="1" tint="0.499984740745262"/>
        <bgColor indexed="64"/>
      </patternFill>
    </fill>
    <fill>
      <patternFill patternType="solid">
        <fgColor theme="8" tint="0.39997558519241921"/>
        <bgColor rgb="FF000000"/>
      </patternFill>
    </fill>
    <fill>
      <patternFill patternType="solid">
        <fgColor rgb="FFE6B8B7"/>
        <bgColor rgb="FF000000"/>
      </patternFill>
    </fill>
    <fill>
      <patternFill patternType="solid">
        <fgColor rgb="FFD8E4BC"/>
        <bgColor rgb="FF000000"/>
      </patternFill>
    </fill>
    <fill>
      <patternFill patternType="solid">
        <fgColor rgb="FFDAEEF3"/>
        <bgColor rgb="FF000000"/>
      </patternFill>
    </fill>
    <fill>
      <patternFill patternType="solid">
        <fgColor rgb="FFFCD5B4"/>
        <bgColor rgb="FF000000"/>
      </patternFill>
    </fill>
    <fill>
      <patternFill patternType="solid">
        <fgColor rgb="FFD9D9D9"/>
        <bgColor rgb="FF000000"/>
      </patternFill>
    </fill>
    <fill>
      <patternFill patternType="solid">
        <fgColor theme="0" tint="-0.499984740745262"/>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39997558519241921"/>
        <bgColor indexed="64"/>
      </patternFill>
    </fill>
    <fill>
      <patternFill patternType="solid">
        <fgColor theme="3" tint="0.59999389629810485"/>
        <bgColor rgb="FF000000"/>
      </patternFill>
    </fill>
    <fill>
      <patternFill patternType="solid">
        <fgColor theme="5" tint="0.59999389629810485"/>
        <bgColor indexed="64"/>
      </patternFill>
    </fill>
    <fill>
      <patternFill patternType="solid">
        <fgColor theme="8" tint="0.79998168889431442"/>
        <bgColor rgb="FF000000"/>
      </patternFill>
    </fill>
    <fill>
      <patternFill patternType="solid">
        <fgColor theme="0"/>
        <bgColor rgb="FF000000"/>
      </patternFill>
    </fill>
    <fill>
      <patternFill patternType="solid">
        <fgColor theme="5" tint="0.59999389629810485"/>
        <bgColor rgb="FF000000"/>
      </patternFill>
    </fill>
    <fill>
      <patternFill patternType="solid">
        <fgColor theme="5" tint="0.39997558519241921"/>
        <bgColor indexed="64"/>
      </patternFill>
    </fill>
    <fill>
      <patternFill patternType="solid">
        <fgColor theme="0" tint="-0.249977111117893"/>
        <bgColor rgb="FF000000"/>
      </patternFill>
    </fill>
  </fills>
  <borders count="5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right/>
      <top style="medium">
        <color rgb="FFFF0000"/>
      </top>
      <bottom/>
      <diagonal/>
    </border>
    <border>
      <left/>
      <right/>
      <top/>
      <bottom style="medium">
        <color rgb="FFFF0000"/>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rgb="FFFF0000"/>
      </top>
      <bottom/>
      <diagonal/>
    </border>
    <border>
      <left style="medium">
        <color indexed="64"/>
      </left>
      <right style="medium">
        <color indexed="64"/>
      </right>
      <top/>
      <bottom style="medium">
        <color rgb="FFFF0000"/>
      </bottom>
      <diagonal/>
    </border>
  </borders>
  <cellStyleXfs count="3">
    <xf numFmtId="0" fontId="0" fillId="0" borderId="0">
      <alignment vertical="center"/>
    </xf>
    <xf numFmtId="0" fontId="3" fillId="0" borderId="0" applyNumberFormat="0" applyFill="0" applyBorder="0" applyAlignment="0" applyProtection="0">
      <alignment vertical="center"/>
    </xf>
    <xf numFmtId="0" fontId="23" fillId="0" borderId="0">
      <alignment vertical="center"/>
    </xf>
  </cellStyleXfs>
  <cellXfs count="498">
    <xf numFmtId="0" fontId="0" fillId="0" borderId="0" xfId="0">
      <alignment vertical="center"/>
    </xf>
    <xf numFmtId="0" fontId="4" fillId="0" borderId="7" xfId="0" applyFont="1" applyBorder="1">
      <alignment vertical="center"/>
    </xf>
    <xf numFmtId="0" fontId="9" fillId="0" borderId="0" xfId="0" applyFont="1" applyAlignment="1">
      <alignment vertical="center" wrapText="1"/>
    </xf>
    <xf numFmtId="0" fontId="9" fillId="0" borderId="0" xfId="0" applyFont="1">
      <alignment vertical="center"/>
    </xf>
    <xf numFmtId="0" fontId="27" fillId="0" borderId="0" xfId="1" applyNumberFormat="1" applyFont="1" applyBorder="1" applyAlignment="1" applyProtection="1">
      <alignment vertical="center"/>
      <protection locked="0"/>
    </xf>
    <xf numFmtId="0" fontId="3" fillId="0" borderId="0" xfId="1" applyNumberFormat="1" applyBorder="1" applyAlignment="1" applyProtection="1">
      <alignment horizontal="left" vertical="center"/>
      <protection locked="0"/>
    </xf>
    <xf numFmtId="0" fontId="9" fillId="5" borderId="0" xfId="0" applyFont="1" applyFill="1">
      <alignment vertical="center"/>
    </xf>
    <xf numFmtId="0" fontId="35" fillId="6" borderId="0" xfId="0" applyFont="1" applyFill="1">
      <alignment vertical="center"/>
    </xf>
    <xf numFmtId="0" fontId="35" fillId="7" borderId="7" xfId="0" applyFont="1" applyFill="1" applyBorder="1">
      <alignment vertical="center"/>
    </xf>
    <xf numFmtId="0" fontId="35" fillId="8" borderId="7" xfId="0" applyFont="1" applyFill="1" applyBorder="1">
      <alignment vertical="center"/>
    </xf>
    <xf numFmtId="0" fontId="36" fillId="6" borderId="7" xfId="0" applyFont="1" applyFill="1" applyBorder="1">
      <alignment vertical="center"/>
    </xf>
    <xf numFmtId="49" fontId="36" fillId="6" borderId="7" xfId="0" applyNumberFormat="1" applyFont="1" applyFill="1" applyBorder="1">
      <alignment vertical="center"/>
    </xf>
    <xf numFmtId="0" fontId="36" fillId="6" borderId="0" xfId="0" applyFont="1" applyFill="1">
      <alignment vertical="center"/>
    </xf>
    <xf numFmtId="0" fontId="38" fillId="0" borderId="0" xfId="0" applyFont="1">
      <alignment vertical="center"/>
    </xf>
    <xf numFmtId="0" fontId="40" fillId="0" borderId="0" xfId="0" applyFont="1">
      <alignment vertical="center"/>
    </xf>
    <xf numFmtId="0" fontId="42" fillId="0" borderId="0" xfId="0" applyFont="1">
      <alignment vertical="center"/>
    </xf>
    <xf numFmtId="0" fontId="43" fillId="0" borderId="0" xfId="0" applyFont="1">
      <alignment vertical="center"/>
    </xf>
    <xf numFmtId="0" fontId="46" fillId="0" borderId="0" xfId="0" applyFont="1">
      <alignment vertical="center"/>
    </xf>
    <xf numFmtId="0" fontId="47" fillId="0" borderId="0" xfId="0" applyFont="1">
      <alignment vertical="center"/>
    </xf>
    <xf numFmtId="0" fontId="42" fillId="8" borderId="27" xfId="0" applyFont="1" applyFill="1" applyBorder="1">
      <alignment vertical="center"/>
    </xf>
    <xf numFmtId="0" fontId="42" fillId="8" borderId="30" xfId="0" applyFont="1" applyFill="1" applyBorder="1">
      <alignment vertical="center"/>
    </xf>
    <xf numFmtId="0" fontId="42" fillId="8" borderId="7" xfId="0" applyFont="1" applyFill="1" applyBorder="1" applyAlignment="1">
      <alignment horizontal="center" vertical="center"/>
    </xf>
    <xf numFmtId="49" fontId="42" fillId="8" borderId="7" xfId="0" applyNumberFormat="1" applyFont="1" applyFill="1" applyBorder="1" applyAlignment="1">
      <alignment horizontal="center" vertical="center"/>
    </xf>
    <xf numFmtId="0" fontId="42" fillId="8" borderId="7" xfId="0" applyFont="1" applyFill="1" applyBorder="1" applyAlignment="1">
      <alignment horizontal="center" vertical="center" wrapText="1"/>
    </xf>
    <xf numFmtId="0" fontId="42" fillId="8" borderId="32" xfId="0" applyFont="1" applyFill="1" applyBorder="1" applyAlignment="1">
      <alignment horizontal="center" vertical="center" wrapText="1"/>
    </xf>
    <xf numFmtId="0" fontId="42" fillId="8" borderId="33" xfId="0" applyFont="1" applyFill="1" applyBorder="1" applyAlignment="1">
      <alignment horizontal="center" vertical="center" wrapText="1"/>
    </xf>
    <xf numFmtId="0" fontId="42" fillId="8" borderId="32" xfId="0" applyFont="1" applyFill="1" applyBorder="1" applyAlignment="1">
      <alignment horizontal="center" vertical="center"/>
    </xf>
    <xf numFmtId="0" fontId="42" fillId="8" borderId="34" xfId="0" applyFont="1" applyFill="1" applyBorder="1" applyAlignment="1">
      <alignment horizontal="center" vertical="center"/>
    </xf>
    <xf numFmtId="49" fontId="42" fillId="8" borderId="32" xfId="0" applyNumberFormat="1" applyFont="1" applyFill="1" applyBorder="1" applyAlignment="1">
      <alignment horizontal="center" vertical="center" wrapText="1"/>
    </xf>
    <xf numFmtId="49" fontId="42" fillId="8" borderId="7" xfId="0" applyNumberFormat="1" applyFont="1" applyFill="1" applyBorder="1" applyAlignment="1">
      <alignment horizontal="center" vertical="center" wrapText="1"/>
    </xf>
    <xf numFmtId="0" fontId="42" fillId="8" borderId="34" xfId="0" applyFont="1" applyFill="1" applyBorder="1" applyAlignment="1">
      <alignment horizontal="center" vertical="center" wrapText="1"/>
    </xf>
    <xf numFmtId="0" fontId="40" fillId="8" borderId="7" xfId="0" applyFont="1" applyFill="1" applyBorder="1" applyAlignment="1">
      <alignment horizontal="center" vertical="center"/>
    </xf>
    <xf numFmtId="0" fontId="40" fillId="8" borderId="32" xfId="0" applyFont="1" applyFill="1" applyBorder="1" applyAlignment="1">
      <alignment horizontal="center" vertical="center"/>
    </xf>
    <xf numFmtId="0" fontId="40" fillId="8" borderId="33" xfId="0" applyFont="1" applyFill="1" applyBorder="1" applyAlignment="1">
      <alignment horizontal="center" vertical="center"/>
    </xf>
    <xf numFmtId="0" fontId="40" fillId="8" borderId="34" xfId="0" applyFont="1" applyFill="1" applyBorder="1" applyAlignment="1">
      <alignment horizontal="center" vertical="center"/>
    </xf>
    <xf numFmtId="0" fontId="40" fillId="9" borderId="31" xfId="0" applyFont="1" applyFill="1" applyBorder="1" applyAlignment="1">
      <alignment horizontal="center" vertical="center"/>
    </xf>
    <xf numFmtId="178" fontId="40" fillId="9" borderId="7" xfId="0" applyNumberFormat="1" applyFont="1" applyFill="1" applyBorder="1" applyAlignment="1">
      <alignment horizontal="left" vertical="center"/>
    </xf>
    <xf numFmtId="20" fontId="40" fillId="9" borderId="32" xfId="0" applyNumberFormat="1" applyFont="1" applyFill="1" applyBorder="1" applyAlignment="1">
      <alignment horizontal="left" vertical="center" wrapText="1"/>
    </xf>
    <xf numFmtId="0" fontId="40" fillId="9" borderId="7" xfId="0" applyFont="1" applyFill="1" applyBorder="1" applyAlignment="1">
      <alignment horizontal="left" vertical="center"/>
    </xf>
    <xf numFmtId="0" fontId="40" fillId="9" borderId="33" xfId="0" applyFont="1" applyFill="1" applyBorder="1" applyAlignment="1">
      <alignment horizontal="left" vertical="center"/>
    </xf>
    <xf numFmtId="178" fontId="40" fillId="9" borderId="32" xfId="0" quotePrefix="1" applyNumberFormat="1" applyFont="1" applyFill="1" applyBorder="1" applyAlignment="1">
      <alignment horizontal="left" vertical="center"/>
    </xf>
    <xf numFmtId="20" fontId="40" fillId="9" borderId="7" xfId="0" applyNumberFormat="1" applyFont="1" applyFill="1" applyBorder="1" applyAlignment="1">
      <alignment horizontal="left" vertical="center"/>
    </xf>
    <xf numFmtId="0" fontId="40" fillId="9" borderId="34" xfId="0" applyFont="1" applyFill="1" applyBorder="1" applyAlignment="1">
      <alignment horizontal="left" vertical="center"/>
    </xf>
    <xf numFmtId="178" fontId="40" fillId="9" borderId="32" xfId="0" applyNumberFormat="1" applyFont="1" applyFill="1" applyBorder="1" applyAlignment="1">
      <alignment horizontal="left" vertical="center"/>
    </xf>
    <xf numFmtId="49" fontId="40" fillId="9" borderId="7" xfId="0" applyNumberFormat="1" applyFont="1" applyFill="1" applyBorder="1" applyAlignment="1">
      <alignment horizontal="left" vertical="center"/>
    </xf>
    <xf numFmtId="0" fontId="49" fillId="9" borderId="7" xfId="1" applyFont="1" applyFill="1" applyBorder="1" applyAlignment="1" applyProtection="1">
      <alignment horizontal="left" vertical="center"/>
    </xf>
    <xf numFmtId="49" fontId="40" fillId="9" borderId="33" xfId="0" applyNumberFormat="1" applyFont="1" applyFill="1" applyBorder="1" applyAlignment="1">
      <alignment horizontal="left" vertical="center"/>
    </xf>
    <xf numFmtId="49" fontId="40" fillId="9" borderId="32" xfId="0" applyNumberFormat="1" applyFont="1" applyFill="1" applyBorder="1" applyAlignment="1">
      <alignment horizontal="left" vertical="center"/>
    </xf>
    <xf numFmtId="0" fontId="42" fillId="8" borderId="31" xfId="0" applyFont="1" applyFill="1" applyBorder="1">
      <alignment vertical="center"/>
    </xf>
    <xf numFmtId="0" fontId="47" fillId="10" borderId="7" xfId="0" applyFont="1" applyFill="1" applyBorder="1" applyProtection="1">
      <alignment vertical="center"/>
      <protection locked="0"/>
    </xf>
    <xf numFmtId="0" fontId="42" fillId="10" borderId="32" xfId="0" applyFont="1" applyFill="1" applyBorder="1" applyAlignment="1" applyProtection="1">
      <alignment horizontal="left" vertical="center" wrapText="1"/>
      <protection locked="0"/>
    </xf>
    <xf numFmtId="0" fontId="47" fillId="11" borderId="7" xfId="0" applyFont="1" applyFill="1" applyBorder="1" applyAlignment="1" applyProtection="1">
      <alignment horizontal="left" vertical="center"/>
      <protection locked="0"/>
    </xf>
    <xf numFmtId="0" fontId="47" fillId="11" borderId="7" xfId="0" applyFont="1" applyFill="1" applyBorder="1" applyProtection="1">
      <alignment vertical="center"/>
      <protection locked="0"/>
    </xf>
    <xf numFmtId="0" fontId="42" fillId="0" borderId="7" xfId="0" applyFont="1" applyBorder="1" applyAlignment="1" applyProtection="1">
      <alignment horizontal="left" vertical="center" wrapText="1"/>
      <protection locked="0"/>
    </xf>
    <xf numFmtId="0" fontId="42" fillId="11" borderId="33" xfId="0" applyFont="1" applyFill="1" applyBorder="1" applyAlignment="1" applyProtection="1">
      <alignment horizontal="left" vertical="center" wrapText="1"/>
      <protection locked="0"/>
    </xf>
    <xf numFmtId="0" fontId="42" fillId="0" borderId="32" xfId="0" applyFont="1" applyBorder="1" applyAlignment="1" applyProtection="1">
      <alignment horizontal="left" vertical="center" wrapText="1"/>
      <protection locked="0"/>
    </xf>
    <xf numFmtId="0" fontId="42" fillId="10" borderId="7" xfId="0" applyFont="1" applyFill="1" applyBorder="1" applyAlignment="1" applyProtection="1">
      <alignment horizontal="left" vertical="center" wrapText="1"/>
      <protection locked="0"/>
    </xf>
    <xf numFmtId="0" fontId="42" fillId="12" borderId="7" xfId="0" applyFont="1" applyFill="1" applyBorder="1" applyAlignment="1" applyProtection="1">
      <alignment horizontal="left" vertical="center" wrapText="1"/>
      <protection locked="0"/>
    </xf>
    <xf numFmtId="0" fontId="42" fillId="11" borderId="7" xfId="0" applyFont="1" applyFill="1" applyBorder="1" applyAlignment="1" applyProtection="1">
      <alignment horizontal="left" vertical="center" wrapText="1"/>
      <protection locked="0"/>
    </xf>
    <xf numFmtId="178" fontId="42" fillId="10" borderId="34" xfId="0" applyNumberFormat="1" applyFont="1" applyFill="1" applyBorder="1" applyAlignment="1" applyProtection="1">
      <alignment horizontal="left" vertical="center" wrapText="1"/>
      <protection locked="0"/>
    </xf>
    <xf numFmtId="0" fontId="42" fillId="11" borderId="33" xfId="1" applyNumberFormat="1" applyFont="1" applyFill="1" applyBorder="1" applyAlignment="1" applyProtection="1">
      <alignment horizontal="left" vertical="center" wrapText="1"/>
      <protection locked="0"/>
    </xf>
    <xf numFmtId="0" fontId="42" fillId="11" borderId="32" xfId="0" applyFont="1" applyFill="1" applyBorder="1" applyAlignment="1" applyProtection="1">
      <alignment horizontal="left" vertical="center" wrapText="1"/>
      <protection locked="0"/>
    </xf>
    <xf numFmtId="49" fontId="42" fillId="10" borderId="7" xfId="0" applyNumberFormat="1" applyFont="1" applyFill="1" applyBorder="1" applyAlignment="1" applyProtection="1">
      <alignment horizontal="left" vertical="center" wrapText="1"/>
      <protection locked="0"/>
    </xf>
    <xf numFmtId="0" fontId="42" fillId="0" borderId="34" xfId="0" applyFont="1" applyBorder="1" applyAlignment="1" applyProtection="1">
      <alignment horizontal="left" vertical="center" wrapText="1"/>
      <protection locked="0"/>
    </xf>
    <xf numFmtId="0" fontId="42" fillId="13" borderId="32" xfId="0" applyFont="1" applyFill="1" applyBorder="1" applyAlignment="1" applyProtection="1">
      <alignment horizontal="left" vertical="center" wrapText="1"/>
      <protection locked="0"/>
    </xf>
    <xf numFmtId="0" fontId="47" fillId="13" borderId="7" xfId="0" applyFont="1" applyFill="1" applyBorder="1" applyAlignment="1" applyProtection="1">
      <alignment horizontal="left" vertical="center"/>
      <protection locked="0"/>
    </xf>
    <xf numFmtId="0" fontId="42" fillId="13" borderId="7" xfId="0" applyFont="1" applyFill="1" applyBorder="1" applyAlignment="1" applyProtection="1">
      <alignment horizontal="left" vertical="center" wrapText="1"/>
      <protection locked="0"/>
    </xf>
    <xf numFmtId="0" fontId="42" fillId="14" borderId="7" xfId="0" applyFont="1" applyFill="1" applyBorder="1" applyAlignment="1" applyProtection="1">
      <alignment horizontal="left" vertical="center" wrapText="1"/>
      <protection locked="0"/>
    </xf>
    <xf numFmtId="0" fontId="47" fillId="13" borderId="7" xfId="0" applyFont="1" applyFill="1" applyBorder="1" applyProtection="1">
      <alignment vertical="center"/>
      <protection locked="0"/>
    </xf>
    <xf numFmtId="0" fontId="39" fillId="0" borderId="24" xfId="0" applyFont="1" applyBorder="1">
      <alignment vertical="center"/>
    </xf>
    <xf numFmtId="0" fontId="50" fillId="0" borderId="35" xfId="0" applyFont="1" applyBorder="1" applyAlignment="1">
      <alignment horizontal="center" vertical="center"/>
    </xf>
    <xf numFmtId="0" fontId="39" fillId="0" borderId="0" xfId="0" applyFont="1">
      <alignment vertical="center"/>
    </xf>
    <xf numFmtId="0" fontId="37" fillId="0" borderId="0" xfId="0" applyFont="1">
      <alignment vertical="center"/>
    </xf>
    <xf numFmtId="0" fontId="39" fillId="0" borderId="36" xfId="0" applyFont="1" applyBorder="1">
      <alignment vertical="center"/>
    </xf>
    <xf numFmtId="0" fontId="39" fillId="0" borderId="32" xfId="0" applyFont="1" applyBorder="1">
      <alignment vertical="center"/>
    </xf>
    <xf numFmtId="0" fontId="44" fillId="0" borderId="39" xfId="0" applyFont="1" applyBorder="1">
      <alignment vertical="center"/>
    </xf>
    <xf numFmtId="0" fontId="4" fillId="0" borderId="7" xfId="0" applyFont="1" applyBorder="1" applyAlignment="1">
      <alignment horizontal="left" vertical="center"/>
    </xf>
    <xf numFmtId="0" fontId="44" fillId="0" borderId="42" xfId="0" applyFont="1" applyBorder="1">
      <alignment vertical="center"/>
    </xf>
    <xf numFmtId="0" fontId="37" fillId="0" borderId="35" xfId="0" applyFont="1" applyBorder="1" applyAlignment="1">
      <alignment horizontal="center" vertical="center"/>
    </xf>
    <xf numFmtId="0" fontId="51" fillId="0" borderId="0" xfId="0" applyFont="1" applyAlignment="1">
      <alignment horizontal="left" vertical="center"/>
    </xf>
    <xf numFmtId="0" fontId="44" fillId="0" borderId="0" xfId="0" applyFont="1" applyAlignment="1">
      <alignment vertical="center" wrapText="1"/>
    </xf>
    <xf numFmtId="0" fontId="41" fillId="0" borderId="3" xfId="0" applyFont="1" applyBorder="1" applyAlignment="1">
      <alignment horizontal="center" vertical="center"/>
    </xf>
    <xf numFmtId="0" fontId="44" fillId="10" borderId="43" xfId="0" applyFont="1" applyFill="1" applyBorder="1" applyAlignment="1">
      <alignment horizontal="center" vertical="center" wrapText="1"/>
    </xf>
    <xf numFmtId="0" fontId="44" fillId="15" borderId="4" xfId="0" applyFont="1" applyFill="1" applyBorder="1" applyAlignment="1">
      <alignment horizontal="center" vertical="center" wrapText="1"/>
    </xf>
    <xf numFmtId="0" fontId="38" fillId="0" borderId="3" xfId="0" applyFont="1" applyBorder="1" applyAlignment="1">
      <alignment vertical="center" wrapText="1"/>
    </xf>
    <xf numFmtId="0" fontId="38" fillId="0" borderId="44" xfId="0" applyFont="1" applyBorder="1" applyAlignment="1">
      <alignment horizontal="left" vertical="center" wrapText="1"/>
    </xf>
    <xf numFmtId="0" fontId="38" fillId="0" borderId="0" xfId="0" applyFont="1" applyAlignment="1">
      <alignment horizontal="left" vertical="center" wrapText="1"/>
    </xf>
    <xf numFmtId="0" fontId="38" fillId="0" borderId="3" xfId="0" applyFont="1" applyBorder="1">
      <alignment vertical="center"/>
    </xf>
    <xf numFmtId="0" fontId="38" fillId="0" borderId="0" xfId="0" applyFont="1" applyAlignment="1">
      <alignment horizontal="left" vertical="center"/>
    </xf>
    <xf numFmtId="0" fontId="41" fillId="17" borderId="44" xfId="0" applyFont="1" applyFill="1" applyBorder="1" applyAlignment="1">
      <alignment horizontal="left" vertical="center" wrapText="1"/>
    </xf>
    <xf numFmtId="0" fontId="41" fillId="0" borderId="0" xfId="0" applyFont="1" applyAlignment="1">
      <alignment horizontal="left" vertical="center"/>
    </xf>
    <xf numFmtId="0" fontId="32" fillId="0" borderId="45" xfId="0" applyFont="1" applyBorder="1" applyAlignment="1">
      <alignment horizontal="left" vertical="center"/>
    </xf>
    <xf numFmtId="0" fontId="41" fillId="10" borderId="44" xfId="0" applyFont="1" applyFill="1" applyBorder="1" applyAlignment="1">
      <alignment horizontal="left" vertical="center" wrapText="1"/>
    </xf>
    <xf numFmtId="0" fontId="41" fillId="10" borderId="44" xfId="0" applyFont="1" applyFill="1" applyBorder="1" applyAlignment="1">
      <alignment horizontal="left" vertical="center"/>
    </xf>
    <xf numFmtId="0" fontId="38" fillId="0" borderId="3" xfId="2" applyFont="1" applyBorder="1">
      <alignment vertical="center"/>
    </xf>
    <xf numFmtId="49" fontId="41" fillId="10" borderId="44" xfId="0" applyNumberFormat="1" applyFont="1" applyFill="1" applyBorder="1" applyAlignment="1">
      <alignment horizontal="left" vertical="center"/>
    </xf>
    <xf numFmtId="0" fontId="32" fillId="0" borderId="45" xfId="0" applyFont="1" applyBorder="1" applyProtection="1">
      <alignment vertical="center"/>
      <protection locked="0"/>
    </xf>
    <xf numFmtId="0" fontId="45" fillId="0" borderId="0" xfId="0" applyFont="1">
      <alignment vertical="center"/>
    </xf>
    <xf numFmtId="0" fontId="45" fillId="0" borderId="0" xfId="0" applyFont="1" applyAlignment="1">
      <alignment horizontal="left" vertical="center"/>
    </xf>
    <xf numFmtId="49" fontId="38" fillId="0" borderId="3" xfId="0" applyNumberFormat="1" applyFont="1" applyBorder="1">
      <alignment vertical="center"/>
    </xf>
    <xf numFmtId="0" fontId="38" fillId="0" borderId="47" xfId="0" applyFont="1" applyBorder="1" applyAlignment="1">
      <alignment horizontal="left" vertical="center"/>
    </xf>
    <xf numFmtId="0" fontId="44" fillId="0" borderId="0" xfId="0" applyFont="1">
      <alignment vertical="center"/>
    </xf>
    <xf numFmtId="0" fontId="38" fillId="19" borderId="7" xfId="0" applyFont="1" applyFill="1" applyBorder="1">
      <alignment vertical="center"/>
    </xf>
    <xf numFmtId="49" fontId="41" fillId="0" borderId="0" xfId="0" applyNumberFormat="1" applyFont="1" applyAlignment="1">
      <alignment horizontal="left" vertical="center"/>
    </xf>
    <xf numFmtId="0" fontId="38" fillId="0" borderId="0" xfId="0" applyFont="1" applyAlignment="1">
      <alignment vertical="center" wrapText="1"/>
    </xf>
    <xf numFmtId="0" fontId="32" fillId="0" borderId="0" xfId="0" applyFont="1">
      <alignment vertical="center"/>
    </xf>
    <xf numFmtId="0" fontId="12" fillId="0" borderId="0" xfId="0" applyFont="1" applyAlignment="1">
      <alignment vertical="center" wrapText="1"/>
    </xf>
    <xf numFmtId="0" fontId="40" fillId="2" borderId="7" xfId="0" applyFont="1" applyFill="1" applyBorder="1" applyAlignment="1">
      <alignment horizontal="center" vertical="center" wrapText="1"/>
    </xf>
    <xf numFmtId="0" fontId="9" fillId="0" borderId="7" xfId="0" applyFont="1" applyBorder="1" applyAlignment="1">
      <alignment vertical="center" wrapText="1"/>
    </xf>
    <xf numFmtId="0" fontId="40" fillId="2" borderId="7" xfId="0" applyFont="1" applyFill="1" applyBorder="1" applyAlignment="1">
      <alignment vertical="center" wrapText="1"/>
    </xf>
    <xf numFmtId="0" fontId="9" fillId="0" borderId="0" xfId="0" applyFont="1" applyAlignment="1">
      <alignment horizontal="center" vertical="center" wrapText="1"/>
    </xf>
    <xf numFmtId="0" fontId="9" fillId="2" borderId="7" xfId="0" applyFont="1" applyFill="1" applyBorder="1" applyAlignment="1">
      <alignment vertical="center" wrapText="1"/>
    </xf>
    <xf numFmtId="0" fontId="40" fillId="2" borderId="3" xfId="0" applyFont="1" applyFill="1" applyBorder="1" applyAlignment="1">
      <alignment vertical="center" wrapText="1"/>
    </xf>
    <xf numFmtId="0" fontId="9" fillId="2" borderId="7" xfId="0" applyFont="1" applyFill="1" applyBorder="1" applyAlignment="1">
      <alignment horizontal="center" vertical="center" wrapText="1"/>
    </xf>
    <xf numFmtId="0" fontId="9" fillId="20" borderId="7" xfId="0" applyFont="1" applyFill="1" applyBorder="1" applyAlignment="1">
      <alignment vertical="center" wrapText="1"/>
    </xf>
    <xf numFmtId="0" fontId="9" fillId="4" borderId="7" xfId="0" applyFont="1" applyFill="1" applyBorder="1" applyAlignment="1">
      <alignment vertical="center" wrapText="1"/>
    </xf>
    <xf numFmtId="49" fontId="9" fillId="0" borderId="7" xfId="0" applyNumberFormat="1" applyFont="1" applyBorder="1" applyAlignment="1">
      <alignment vertical="center" wrapText="1"/>
    </xf>
    <xf numFmtId="0" fontId="12" fillId="0" borderId="0" xfId="0" applyFont="1">
      <alignment vertical="center"/>
    </xf>
    <xf numFmtId="0" fontId="42" fillId="8" borderId="27" xfId="0" applyFont="1" applyFill="1" applyBorder="1" applyAlignment="1">
      <alignment horizontal="center" vertical="center"/>
    </xf>
    <xf numFmtId="0" fontId="42" fillId="8" borderId="28" xfId="0" applyFont="1" applyFill="1" applyBorder="1" applyAlignment="1">
      <alignment horizontal="center" vertical="center"/>
    </xf>
    <xf numFmtId="0" fontId="42" fillId="8" borderId="29" xfId="0" applyFont="1" applyFill="1" applyBorder="1" applyAlignment="1">
      <alignment horizontal="center" vertical="center"/>
    </xf>
    <xf numFmtId="49" fontId="38" fillId="0" borderId="3" xfId="0" applyNumberFormat="1" applyFont="1" applyBorder="1" applyAlignment="1">
      <alignment vertical="center" wrapText="1"/>
    </xf>
    <xf numFmtId="0" fontId="38" fillId="0" borderId="44" xfId="0" applyFont="1" applyBorder="1" applyAlignment="1">
      <alignment vertical="center" wrapText="1"/>
    </xf>
    <xf numFmtId="0" fontId="14" fillId="0" borderId="0" xfId="0" applyFont="1">
      <alignment vertical="center"/>
    </xf>
    <xf numFmtId="0" fontId="55" fillId="0" borderId="45" xfId="1" applyNumberFormat="1" applyFont="1" applyFill="1" applyBorder="1" applyAlignment="1" applyProtection="1">
      <alignment horizontal="left" vertical="center"/>
    </xf>
    <xf numFmtId="0" fontId="26" fillId="0" borderId="0" xfId="2" applyFont="1">
      <alignment vertical="center"/>
    </xf>
    <xf numFmtId="0" fontId="9" fillId="0" borderId="0" xfId="2" applyFont="1">
      <alignment vertical="center"/>
    </xf>
    <xf numFmtId="0" fontId="9" fillId="0" borderId="7" xfId="2" applyFont="1" applyBorder="1">
      <alignment vertical="center"/>
    </xf>
    <xf numFmtId="0" fontId="9" fillId="4" borderId="7" xfId="2" applyFont="1" applyFill="1" applyBorder="1">
      <alignment vertical="center"/>
    </xf>
    <xf numFmtId="0" fontId="57" fillId="0" borderId="0" xfId="1" applyFont="1" applyAlignment="1" applyProtection="1">
      <alignment vertical="center"/>
    </xf>
    <xf numFmtId="0" fontId="26" fillId="4" borderId="24" xfId="2" applyFont="1" applyFill="1" applyBorder="1">
      <alignment vertical="center"/>
    </xf>
    <xf numFmtId="0" fontId="40" fillId="0" borderId="0" xfId="0" applyFont="1" applyAlignment="1">
      <alignment vertical="center" wrapText="1"/>
    </xf>
    <xf numFmtId="0" fontId="9" fillId="2" borderId="2" xfId="0" applyFont="1" applyFill="1" applyBorder="1" applyAlignment="1">
      <alignment vertical="center" wrapText="1"/>
    </xf>
    <xf numFmtId="0" fontId="9" fillId="2" borderId="42" xfId="0" applyFont="1" applyFill="1" applyBorder="1" applyAlignment="1">
      <alignment vertical="center" wrapText="1"/>
    </xf>
    <xf numFmtId="0" fontId="9" fillId="0" borderId="2" xfId="0" applyFont="1" applyBorder="1" applyAlignment="1">
      <alignment vertical="center" wrapText="1"/>
    </xf>
    <xf numFmtId="0" fontId="9" fillId="4" borderId="35" xfId="0" applyFont="1" applyFill="1" applyBorder="1" applyAlignment="1">
      <alignment vertical="center" wrapText="1"/>
    </xf>
    <xf numFmtId="179" fontId="9" fillId="0" borderId="2" xfId="0" applyNumberFormat="1" applyFont="1" applyBorder="1" applyAlignment="1">
      <alignment horizontal="left" vertical="center" wrapText="1"/>
    </xf>
    <xf numFmtId="0" fontId="18" fillId="4" borderId="35" xfId="2" applyFont="1" applyFill="1" applyBorder="1">
      <alignment vertical="center"/>
    </xf>
    <xf numFmtId="0" fontId="9" fillId="2" borderId="7" xfId="2" applyFont="1" applyFill="1" applyBorder="1">
      <alignment vertical="center"/>
    </xf>
    <xf numFmtId="0" fontId="9" fillId="2" borderId="7" xfId="0" applyFont="1" applyFill="1" applyBorder="1" applyAlignment="1">
      <alignment horizontal="center" vertical="center"/>
    </xf>
    <xf numFmtId="0" fontId="9" fillId="0" borderId="7" xfId="0" applyFont="1" applyBorder="1">
      <alignment vertical="center"/>
    </xf>
    <xf numFmtId="0" fontId="9" fillId="0" borderId="7" xfId="0" applyFont="1" applyBorder="1" applyAlignment="1">
      <alignment horizontal="center" vertical="center" wrapText="1"/>
    </xf>
    <xf numFmtId="0" fontId="9" fillId="2" borderId="7" xfId="0" applyFont="1" applyFill="1" applyBorder="1" applyAlignment="1">
      <alignment horizontal="left" vertical="center" wrapText="1"/>
    </xf>
    <xf numFmtId="0" fontId="40" fillId="5" borderId="7" xfId="0" applyFont="1" applyFill="1" applyBorder="1">
      <alignment vertical="center"/>
    </xf>
    <xf numFmtId="0" fontId="40" fillId="0" borderId="7" xfId="0" applyFont="1" applyBorder="1">
      <alignment vertical="center"/>
    </xf>
    <xf numFmtId="0" fontId="12" fillId="13" borderId="0" xfId="0" applyFont="1" applyFill="1" applyAlignment="1">
      <alignment vertical="center" wrapText="1"/>
    </xf>
    <xf numFmtId="0" fontId="9" fillId="13" borderId="0" xfId="0" applyFont="1" applyFill="1" applyAlignment="1">
      <alignment vertical="center" wrapText="1"/>
    </xf>
    <xf numFmtId="0" fontId="40" fillId="13" borderId="7" xfId="0" applyFont="1" applyFill="1" applyBorder="1" applyAlignment="1">
      <alignment horizontal="center" vertical="center" wrapText="1"/>
    </xf>
    <xf numFmtId="0" fontId="9" fillId="13" borderId="7" xfId="0" applyFont="1" applyFill="1" applyBorder="1" applyAlignment="1">
      <alignment vertical="center" wrapText="1"/>
    </xf>
    <xf numFmtId="0" fontId="12" fillId="13" borderId="0" xfId="0" applyFont="1" applyFill="1" applyAlignment="1">
      <alignment horizontal="right" vertical="center" wrapText="1"/>
    </xf>
    <xf numFmtId="0" fontId="9" fillId="13" borderId="51" xfId="0" applyFont="1" applyFill="1" applyBorder="1" applyAlignment="1">
      <alignment horizontal="center" vertical="center" wrapText="1"/>
    </xf>
    <xf numFmtId="0" fontId="9" fillId="13" borderId="0" xfId="0" applyFont="1" applyFill="1" applyAlignment="1">
      <alignment horizontal="center" vertical="center" wrapText="1"/>
    </xf>
    <xf numFmtId="0" fontId="40" fillId="13" borderId="7" xfId="0" applyFont="1" applyFill="1" applyBorder="1" applyAlignment="1">
      <alignment vertical="center" wrapText="1"/>
    </xf>
    <xf numFmtId="0" fontId="9" fillId="5" borderId="7" xfId="0" applyFont="1" applyFill="1" applyBorder="1" applyAlignment="1">
      <alignment horizontal="center" vertical="center"/>
    </xf>
    <xf numFmtId="0" fontId="9" fillId="23" borderId="7" xfId="0" applyFont="1" applyFill="1" applyBorder="1" applyAlignment="1">
      <alignment horizontal="center" vertical="center"/>
    </xf>
    <xf numFmtId="0" fontId="38" fillId="0" borderId="44" xfId="0" applyFont="1" applyBorder="1" applyAlignment="1">
      <alignment horizontal="left" vertical="center"/>
    </xf>
    <xf numFmtId="0" fontId="41" fillId="10" borderId="48" xfId="0" applyFont="1" applyFill="1" applyBorder="1" applyAlignment="1">
      <alignment horizontal="left" vertical="center"/>
    </xf>
    <xf numFmtId="0" fontId="12" fillId="2" borderId="7" xfId="0" applyFont="1" applyFill="1" applyBorder="1" applyAlignment="1">
      <alignment vertical="center" wrapText="1"/>
    </xf>
    <xf numFmtId="0" fontId="9" fillId="23" borderId="7" xfId="0" applyFont="1" applyFill="1" applyBorder="1">
      <alignment vertical="center"/>
    </xf>
    <xf numFmtId="0" fontId="41" fillId="25" borderId="0" xfId="0" applyFont="1" applyFill="1" applyAlignment="1">
      <alignment horizontal="left" vertical="center" wrapText="1"/>
    </xf>
    <xf numFmtId="0" fontId="41" fillId="23" borderId="44" xfId="0" applyFont="1" applyFill="1" applyBorder="1" applyAlignment="1">
      <alignment horizontal="left" vertical="center"/>
    </xf>
    <xf numFmtId="0" fontId="42" fillId="23" borderId="7" xfId="0" applyFont="1" applyFill="1" applyBorder="1" applyAlignment="1" applyProtection="1">
      <alignment horizontal="left" vertical="center" wrapText="1"/>
      <protection locked="0"/>
    </xf>
    <xf numFmtId="0" fontId="59" fillId="23" borderId="7" xfId="1" applyNumberFormat="1" applyFont="1" applyFill="1" applyBorder="1" applyAlignment="1" applyProtection="1">
      <alignment horizontal="left" vertical="center" wrapText="1"/>
      <protection locked="0"/>
    </xf>
    <xf numFmtId="0" fontId="32" fillId="0" borderId="0" xfId="0" applyFont="1" applyAlignment="1">
      <alignment horizontal="center" vertical="center"/>
    </xf>
    <xf numFmtId="0" fontId="41" fillId="27" borderId="44" xfId="0" applyFont="1" applyFill="1" applyBorder="1" applyAlignment="1">
      <alignment horizontal="left" vertical="center"/>
    </xf>
    <xf numFmtId="0" fontId="41" fillId="26" borderId="44" xfId="0" applyFont="1" applyFill="1" applyBorder="1" applyAlignment="1">
      <alignment horizontal="left" vertical="center"/>
    </xf>
    <xf numFmtId="0" fontId="9" fillId="0" borderId="0" xfId="0" applyFont="1" applyAlignment="1">
      <alignment horizontal="center" vertical="center"/>
    </xf>
    <xf numFmtId="0" fontId="9" fillId="0" borderId="19" xfId="0" applyFont="1" applyBorder="1">
      <alignment vertical="center"/>
    </xf>
    <xf numFmtId="0" fontId="21" fillId="0" borderId="0" xfId="0" applyFont="1" applyAlignment="1">
      <alignment horizontal="center" vertical="center"/>
    </xf>
    <xf numFmtId="0" fontId="41" fillId="0" borderId="0" xfId="0" applyFont="1" applyAlignment="1">
      <alignment horizontal="right" vertical="center"/>
    </xf>
    <xf numFmtId="0" fontId="26" fillId="4" borderId="0" xfId="0" applyFont="1" applyFill="1">
      <alignment vertical="center"/>
    </xf>
    <xf numFmtId="0" fontId="32" fillId="0" borderId="0" xfId="2" applyFont="1" applyAlignment="1">
      <alignment horizontal="right" vertical="center"/>
    </xf>
    <xf numFmtId="0" fontId="38" fillId="0" borderId="3" xfId="0" applyFont="1" applyBorder="1" applyAlignment="1">
      <alignment horizontal="left" vertical="center"/>
    </xf>
    <xf numFmtId="0" fontId="44" fillId="28" borderId="27" xfId="0" applyFont="1" applyFill="1" applyBorder="1" applyAlignment="1">
      <alignment horizontal="center" vertical="center" wrapText="1"/>
    </xf>
    <xf numFmtId="0" fontId="44" fillId="28" borderId="28" xfId="0" applyFont="1" applyFill="1" applyBorder="1" applyAlignment="1">
      <alignment horizontal="center" vertical="center" wrapText="1"/>
    </xf>
    <xf numFmtId="0" fontId="44" fillId="28" borderId="29" xfId="0" applyFont="1" applyFill="1" applyBorder="1" applyAlignment="1">
      <alignment horizontal="center" vertical="center" wrapText="1"/>
    </xf>
    <xf numFmtId="0" fontId="3" fillId="0" borderId="0" xfId="1" applyNumberFormat="1" applyBorder="1" applyAlignment="1" applyProtection="1">
      <alignment vertical="center"/>
      <protection locked="0"/>
    </xf>
    <xf numFmtId="49" fontId="9" fillId="0" borderId="19" xfId="0" applyNumberFormat="1" applyFont="1" applyBorder="1">
      <alignment vertical="center"/>
    </xf>
    <xf numFmtId="49" fontId="9" fillId="5" borderId="19" xfId="0" applyNumberFormat="1" applyFont="1" applyFill="1" applyBorder="1">
      <alignment vertical="center"/>
    </xf>
    <xf numFmtId="49" fontId="9" fillId="5" borderId="21" xfId="0" applyNumberFormat="1" applyFont="1" applyFill="1" applyBorder="1">
      <alignment vertical="center"/>
    </xf>
    <xf numFmtId="49" fontId="9" fillId="29" borderId="19" xfId="0" applyNumberFormat="1" applyFont="1" applyFill="1" applyBorder="1">
      <alignment vertical="center"/>
    </xf>
    <xf numFmtId="0" fontId="58" fillId="2" borderId="24" xfId="2" applyFont="1" applyFill="1" applyBorder="1" applyAlignment="1">
      <alignment horizontal="center" vertical="center"/>
    </xf>
    <xf numFmtId="0" fontId="9" fillId="4" borderId="11" xfId="0" applyFont="1" applyFill="1" applyBorder="1" applyAlignment="1">
      <alignment vertical="center" wrapText="1"/>
    </xf>
    <xf numFmtId="0" fontId="60" fillId="15" borderId="46" xfId="0" applyFont="1" applyFill="1" applyBorder="1" applyAlignment="1">
      <alignment horizontal="left" vertical="center" wrapText="1"/>
    </xf>
    <xf numFmtId="0" fontId="38" fillId="19" borderId="11" xfId="0" applyFont="1" applyFill="1" applyBorder="1">
      <alignment vertical="center"/>
    </xf>
    <xf numFmtId="0" fontId="38" fillId="0" borderId="9" xfId="0" applyFont="1" applyBorder="1">
      <alignment vertical="center"/>
    </xf>
    <xf numFmtId="0" fontId="41" fillId="10" borderId="53" xfId="0" applyFont="1" applyFill="1" applyBorder="1" applyAlignment="1">
      <alignment horizontal="left" vertical="center"/>
    </xf>
    <xf numFmtId="0" fontId="41" fillId="19" borderId="42" xfId="0" applyFont="1" applyFill="1" applyBorder="1">
      <alignment vertical="center"/>
    </xf>
    <xf numFmtId="0" fontId="38" fillId="0" borderId="54" xfId="0" applyFont="1" applyBorder="1">
      <alignment vertical="center"/>
    </xf>
    <xf numFmtId="0" fontId="9" fillId="4" borderId="0" xfId="0" applyFont="1" applyFill="1">
      <alignment vertical="center"/>
    </xf>
    <xf numFmtId="49" fontId="9" fillId="5" borderId="0" xfId="0" applyNumberFormat="1" applyFont="1" applyFill="1">
      <alignment vertical="center"/>
    </xf>
    <xf numFmtId="0" fontId="9" fillId="5" borderId="19" xfId="0" applyFont="1" applyFill="1" applyBorder="1">
      <alignment vertical="center"/>
    </xf>
    <xf numFmtId="0" fontId="9" fillId="5" borderId="21" xfId="0" applyFont="1" applyFill="1" applyBorder="1">
      <alignment vertical="center"/>
    </xf>
    <xf numFmtId="0" fontId="32" fillId="0" borderId="20" xfId="0" applyFont="1" applyBorder="1">
      <alignment vertical="center"/>
    </xf>
    <xf numFmtId="0" fontId="26" fillId="0" borderId="0" xfId="0" applyFont="1">
      <alignment vertical="center"/>
    </xf>
    <xf numFmtId="0" fontId="26" fillId="25" borderId="27" xfId="2" applyFont="1" applyFill="1" applyBorder="1" applyAlignment="1">
      <alignment horizontal="center" vertical="center" wrapText="1"/>
    </xf>
    <xf numFmtId="0" fontId="26" fillId="25" borderId="27" xfId="0" applyFont="1" applyFill="1" applyBorder="1" applyAlignment="1">
      <alignment horizontal="center" vertical="center"/>
    </xf>
    <xf numFmtId="0" fontId="26" fillId="25" borderId="29" xfId="0" applyFont="1" applyFill="1" applyBorder="1" applyAlignment="1">
      <alignment horizontal="center" vertical="center"/>
    </xf>
    <xf numFmtId="0" fontId="32" fillId="5" borderId="20" xfId="0" applyFont="1" applyFill="1" applyBorder="1">
      <alignment vertical="center"/>
    </xf>
    <xf numFmtId="0" fontId="26" fillId="25" borderId="28" xfId="2" applyFont="1" applyFill="1" applyBorder="1" applyAlignment="1">
      <alignment horizontal="center" vertical="center"/>
    </xf>
    <xf numFmtId="0" fontId="26" fillId="25" borderId="28" xfId="2" applyFont="1" applyFill="1" applyBorder="1">
      <alignment vertical="center"/>
    </xf>
    <xf numFmtId="0" fontId="9" fillId="5" borderId="22" xfId="0" applyFont="1" applyFill="1" applyBorder="1">
      <alignment vertical="center"/>
    </xf>
    <xf numFmtId="0" fontId="32" fillId="5" borderId="23" xfId="0" applyFont="1" applyFill="1" applyBorder="1">
      <alignment vertical="center"/>
    </xf>
    <xf numFmtId="0" fontId="26" fillId="25" borderId="28" xfId="0" applyFont="1" applyFill="1" applyBorder="1" applyAlignment="1">
      <alignment horizontal="center" vertical="center"/>
    </xf>
    <xf numFmtId="0" fontId="32" fillId="5" borderId="0" xfId="0" applyFont="1" applyFill="1">
      <alignment vertical="center"/>
    </xf>
    <xf numFmtId="0" fontId="32" fillId="5" borderId="22" xfId="0" applyFont="1" applyFill="1" applyBorder="1">
      <alignment vertical="center"/>
    </xf>
    <xf numFmtId="0" fontId="12" fillId="25" borderId="27" xfId="0" applyFont="1" applyFill="1" applyBorder="1">
      <alignment vertical="center"/>
    </xf>
    <xf numFmtId="0" fontId="12" fillId="25" borderId="29" xfId="0" applyFont="1" applyFill="1" applyBorder="1">
      <alignment vertical="center"/>
    </xf>
    <xf numFmtId="0" fontId="12" fillId="4" borderId="0" xfId="0" applyFont="1" applyFill="1">
      <alignment vertical="center"/>
    </xf>
    <xf numFmtId="0" fontId="14" fillId="5" borderId="0" xfId="0" applyFont="1" applyFill="1">
      <alignment vertical="center"/>
    </xf>
    <xf numFmtId="0" fontId="14" fillId="5" borderId="22" xfId="0" applyFont="1" applyFill="1" applyBorder="1">
      <alignment vertical="center"/>
    </xf>
    <xf numFmtId="0" fontId="41" fillId="5" borderId="3" xfId="0" applyFont="1" applyFill="1" applyBorder="1">
      <alignment vertical="center"/>
    </xf>
    <xf numFmtId="0" fontId="41" fillId="5" borderId="44" xfId="0" applyFont="1" applyFill="1" applyBorder="1" applyAlignment="1">
      <alignment horizontal="left" vertical="center"/>
    </xf>
    <xf numFmtId="0" fontId="38" fillId="16" borderId="7" xfId="0" applyFont="1" applyFill="1" applyBorder="1" applyAlignment="1">
      <alignment vertical="center" wrapText="1"/>
    </xf>
    <xf numFmtId="0" fontId="38" fillId="18" borderId="7" xfId="0" applyFont="1" applyFill="1" applyBorder="1" applyAlignment="1">
      <alignment vertical="center" wrapText="1"/>
    </xf>
    <xf numFmtId="0" fontId="38" fillId="15" borderId="7" xfId="0" applyFont="1" applyFill="1" applyBorder="1" applyAlignment="1">
      <alignment vertical="center" wrapText="1"/>
    </xf>
    <xf numFmtId="0" fontId="38" fillId="24" borderId="7" xfId="0" applyFont="1" applyFill="1" applyBorder="1" applyAlignment="1">
      <alignment vertical="center" wrapText="1"/>
    </xf>
    <xf numFmtId="0" fontId="4" fillId="0" borderId="7" xfId="0" applyFont="1" applyBorder="1" applyProtection="1">
      <alignment vertical="center"/>
      <protection locked="0"/>
    </xf>
    <xf numFmtId="0" fontId="4" fillId="0" borderId="7" xfId="0" applyFont="1" applyBorder="1" applyAlignment="1" applyProtection="1">
      <alignment vertical="center" wrapText="1"/>
      <protection locked="0"/>
    </xf>
    <xf numFmtId="0" fontId="11" fillId="0" borderId="0" xfId="0" applyFont="1" applyProtection="1">
      <alignment vertical="center"/>
    </xf>
    <xf numFmtId="0" fontId="4" fillId="0" borderId="0" xfId="0" applyFont="1" applyProtection="1">
      <alignment vertical="center"/>
    </xf>
    <xf numFmtId="0" fontId="5" fillId="0" borderId="0" xfId="0" applyFont="1" applyProtection="1">
      <alignment vertical="center"/>
    </xf>
    <xf numFmtId="0" fontId="6" fillId="0" borderId="0" xfId="0" applyFont="1" applyProtection="1">
      <alignment vertical="center"/>
    </xf>
    <xf numFmtId="176" fontId="4" fillId="0" borderId="0" xfId="0" applyNumberFormat="1" applyFont="1" applyProtection="1">
      <alignment vertical="center"/>
    </xf>
    <xf numFmtId="177" fontId="4" fillId="0" borderId="0" xfId="0" applyNumberFormat="1" applyFont="1" applyAlignment="1" applyProtection="1">
      <alignment horizontal="center" vertical="center"/>
    </xf>
    <xf numFmtId="176" fontId="7" fillId="0" borderId="0" xfId="0" applyNumberFormat="1" applyFont="1" applyProtection="1">
      <alignment vertical="center"/>
    </xf>
    <xf numFmtId="0" fontId="11" fillId="2" borderId="7" xfId="0" applyFont="1" applyFill="1" applyBorder="1" applyAlignment="1" applyProtection="1">
      <alignment horizontal="center" vertical="center"/>
    </xf>
    <xf numFmtId="0" fontId="11" fillId="2" borderId="3" xfId="0" applyFont="1" applyFill="1" applyBorder="1" applyAlignment="1" applyProtection="1">
      <alignment horizontal="distributed" vertical="center"/>
    </xf>
    <xf numFmtId="0" fontId="4" fillId="0" borderId="3" xfId="0" applyFont="1" applyBorder="1" applyProtection="1">
      <alignment vertical="center"/>
    </xf>
    <xf numFmtId="0" fontId="4" fillId="0" borderId="4" xfId="0" applyFont="1" applyBorder="1" applyProtection="1">
      <alignment vertical="center"/>
    </xf>
    <xf numFmtId="0" fontId="4" fillId="0" borderId="5" xfId="0" applyFont="1" applyBorder="1" applyProtection="1">
      <alignment vertical="center"/>
    </xf>
    <xf numFmtId="0" fontId="4" fillId="0" borderId="10" xfId="0" applyFont="1" applyBorder="1" applyProtection="1">
      <alignment vertical="center"/>
    </xf>
    <xf numFmtId="0" fontId="4" fillId="0" borderId="8" xfId="0" applyFont="1" applyBorder="1" applyProtection="1">
      <alignment vertical="center"/>
    </xf>
    <xf numFmtId="0" fontId="11" fillId="2" borderId="7" xfId="0" applyFont="1" applyFill="1" applyBorder="1" applyAlignment="1" applyProtection="1">
      <alignment horizontal="center" vertical="center" wrapText="1"/>
    </xf>
    <xf numFmtId="0" fontId="4" fillId="0" borderId="6" xfId="0" applyFont="1" applyBorder="1" applyProtection="1">
      <alignment vertical="center"/>
    </xf>
    <xf numFmtId="0" fontId="4" fillId="0" borderId="12" xfId="0" applyFont="1" applyBorder="1" applyProtection="1">
      <alignment vertical="center"/>
    </xf>
    <xf numFmtId="0" fontId="11" fillId="2" borderId="7" xfId="0" applyFont="1" applyFill="1" applyBorder="1" applyAlignment="1" applyProtection="1">
      <alignment horizontal="distributed" vertical="center"/>
    </xf>
    <xf numFmtId="0" fontId="42" fillId="2" borderId="7" xfId="0" applyFont="1" applyFill="1" applyBorder="1" applyAlignment="1" applyProtection="1">
      <alignment horizontal="center" vertical="center" wrapText="1"/>
    </xf>
    <xf numFmtId="0" fontId="10" fillId="0" borderId="0" xfId="0" applyFont="1" applyAlignment="1" applyProtection="1">
      <alignment horizontal="left" vertical="center" wrapText="1"/>
    </xf>
    <xf numFmtId="0" fontId="13" fillId="0" borderId="0" xfId="0" applyFont="1" applyAlignment="1" applyProtection="1">
      <alignment horizontal="left" vertical="center"/>
    </xf>
    <xf numFmtId="0" fontId="14" fillId="0" borderId="0" xfId="0" applyFont="1" applyProtection="1">
      <alignment vertical="center"/>
    </xf>
    <xf numFmtId="0" fontId="33" fillId="4" borderId="24" xfId="0" applyFont="1" applyFill="1" applyBorder="1" applyAlignment="1" applyProtection="1">
      <alignment vertical="center" wrapText="1"/>
    </xf>
    <xf numFmtId="0" fontId="33" fillId="4" borderId="26" xfId="0" applyFont="1" applyFill="1" applyBorder="1" applyAlignment="1" applyProtection="1">
      <alignment vertical="center" wrapText="1"/>
    </xf>
    <xf numFmtId="0" fontId="33" fillId="4" borderId="25" xfId="0" applyFont="1" applyFill="1" applyBorder="1" applyAlignment="1" applyProtection="1">
      <alignment vertical="center" wrapText="1"/>
    </xf>
    <xf numFmtId="49" fontId="4" fillId="0" borderId="0" xfId="0" applyNumberFormat="1" applyFont="1" applyProtection="1">
      <alignment vertical="center"/>
    </xf>
    <xf numFmtId="0" fontId="11" fillId="2" borderId="10" xfId="0" applyFont="1" applyFill="1" applyBorder="1" applyAlignment="1" applyProtection="1">
      <alignment horizontal="distributed" vertical="center"/>
    </xf>
    <xf numFmtId="0" fontId="6" fillId="0" borderId="0" xfId="0" applyFont="1" applyAlignment="1" applyProtection="1">
      <alignment vertical="center" wrapText="1"/>
    </xf>
    <xf numFmtId="0" fontId="6" fillId="0" borderId="8" xfId="0" applyFont="1" applyBorder="1" applyAlignment="1" applyProtection="1">
      <alignment horizontal="left" vertical="top" wrapText="1"/>
    </xf>
    <xf numFmtId="0" fontId="4" fillId="0" borderId="0" xfId="0" applyFont="1" applyAlignment="1" applyProtection="1">
      <alignment vertical="center" wrapText="1"/>
    </xf>
    <xf numFmtId="0" fontId="4" fillId="0" borderId="15" xfId="0" applyFont="1" applyBorder="1" applyProtection="1">
      <alignment vertical="center"/>
    </xf>
    <xf numFmtId="0" fontId="6" fillId="0" borderId="0" xfId="0" applyFont="1" applyAlignment="1" applyProtection="1">
      <alignment vertical="top" wrapText="1"/>
    </xf>
    <xf numFmtId="0" fontId="10" fillId="0" borderId="1" xfId="0" applyFont="1" applyBorder="1" applyProtection="1">
      <alignment vertical="center"/>
    </xf>
    <xf numFmtId="0" fontId="6" fillId="0" borderId="1" xfId="0" applyFont="1" applyBorder="1" applyAlignment="1" applyProtection="1">
      <alignment vertical="top"/>
    </xf>
    <xf numFmtId="0" fontId="28" fillId="0" borderId="0" xfId="0" applyFont="1" applyProtection="1">
      <alignment vertical="center"/>
    </xf>
    <xf numFmtId="0" fontId="11" fillId="2" borderId="2" xfId="0" applyFont="1" applyFill="1" applyBorder="1" applyAlignment="1" applyProtection="1">
      <alignment horizontal="distributed" vertical="center"/>
    </xf>
    <xf numFmtId="0" fontId="29" fillId="4" borderId="24" xfId="2" applyFont="1" applyFill="1" applyBorder="1" applyProtection="1">
      <alignment vertical="center"/>
    </xf>
    <xf numFmtId="0" fontId="29" fillId="4" borderId="25" xfId="0" applyFont="1" applyFill="1" applyBorder="1" applyProtection="1">
      <alignment vertical="center"/>
    </xf>
    <xf numFmtId="0" fontId="26" fillId="0" borderId="0" xfId="0" applyFont="1" applyAlignment="1" applyProtection="1">
      <alignment horizontal="left" vertical="center" wrapText="1"/>
    </xf>
    <xf numFmtId="0" fontId="11" fillId="0" borderId="0" xfId="0" applyFont="1" applyAlignment="1" applyProtection="1">
      <alignment horizontal="distributed" vertical="center"/>
    </xf>
    <xf numFmtId="0" fontId="9" fillId="0" borderId="0" xfId="0" applyFont="1" applyProtection="1">
      <alignment vertical="center"/>
    </xf>
    <xf numFmtId="0" fontId="22" fillId="0" borderId="0" xfId="0" applyFont="1" applyAlignment="1" applyProtection="1">
      <alignment horizontal="left" vertical="top"/>
    </xf>
    <xf numFmtId="0" fontId="10" fillId="0" borderId="0" xfId="0" applyFont="1" applyAlignment="1" applyProtection="1">
      <alignment horizontal="left" vertical="top" wrapText="1"/>
    </xf>
    <xf numFmtId="0" fontId="19" fillId="0" borderId="0" xfId="0" applyFont="1" applyProtection="1">
      <alignment vertical="center"/>
    </xf>
    <xf numFmtId="0" fontId="19" fillId="0" borderId="0" xfId="0" applyFont="1" applyAlignment="1" applyProtection="1">
      <alignment horizontal="center" vertical="center"/>
    </xf>
    <xf numFmtId="0" fontId="4" fillId="0" borderId="0" xfId="0" applyFont="1" applyAlignment="1" applyProtection="1">
      <alignment horizontal="distributed" vertical="center"/>
    </xf>
    <xf numFmtId="49" fontId="9" fillId="0" borderId="3" xfId="0" applyNumberFormat="1" applyFont="1" applyBorder="1" applyAlignment="1" applyProtection="1">
      <alignment vertical="center" wrapText="1"/>
    </xf>
    <xf numFmtId="49" fontId="4" fillId="0" borderId="4" xfId="0" applyNumberFormat="1" applyFont="1" applyBorder="1" applyProtection="1">
      <alignment vertical="center"/>
    </xf>
    <xf numFmtId="49" fontId="9" fillId="0" borderId="4" xfId="0" applyNumberFormat="1" applyFont="1" applyBorder="1" applyAlignment="1" applyProtection="1">
      <alignment vertical="center" wrapText="1"/>
    </xf>
    <xf numFmtId="0" fontId="11" fillId="2" borderId="11" xfId="0" applyFont="1" applyFill="1" applyBorder="1" applyAlignment="1" applyProtection="1">
      <alignment horizontal="center" vertical="center"/>
    </xf>
    <xf numFmtId="0" fontId="4" fillId="0" borderId="9" xfId="0" applyFont="1" applyBorder="1" applyAlignment="1" applyProtection="1">
      <alignment vertical="center" wrapText="1"/>
    </xf>
    <xf numFmtId="0" fontId="4" fillId="0" borderId="1" xfId="0" applyFont="1" applyBorder="1" applyAlignment="1" applyProtection="1">
      <alignment vertical="center" wrapText="1"/>
    </xf>
    <xf numFmtId="0" fontId="4" fillId="0" borderId="1" xfId="0" applyFont="1" applyBorder="1" applyProtection="1">
      <alignment vertical="center"/>
    </xf>
    <xf numFmtId="0" fontId="4" fillId="0" borderId="12" xfId="0" applyFont="1" applyBorder="1" applyAlignment="1" applyProtection="1">
      <alignment vertical="center" wrapText="1"/>
    </xf>
    <xf numFmtId="0" fontId="9" fillId="0" borderId="0" xfId="0" applyFont="1" applyAlignment="1" applyProtection="1">
      <alignment vertical="center" wrapText="1"/>
    </xf>
    <xf numFmtId="0" fontId="10" fillId="0" borderId="0" xfId="0" applyFont="1" applyAlignment="1" applyProtection="1">
      <alignment vertical="center" wrapText="1"/>
    </xf>
    <xf numFmtId="0" fontId="10" fillId="0" borderId="0" xfId="0" applyFont="1" applyAlignment="1" applyProtection="1">
      <alignment vertical="top" wrapText="1"/>
    </xf>
    <xf numFmtId="0" fontId="4" fillId="0" borderId="5" xfId="0" applyFont="1" applyBorder="1" applyAlignment="1" applyProtection="1">
      <alignment horizontal="center" vertical="center"/>
    </xf>
    <xf numFmtId="0" fontId="4" fillId="0" borderId="0" xfId="0" applyFont="1" applyAlignment="1" applyProtection="1">
      <alignment vertical="top" wrapText="1"/>
    </xf>
    <xf numFmtId="0" fontId="19" fillId="0" borderId="0" xfId="0" applyFont="1" applyAlignment="1" applyProtection="1">
      <alignment horizontal="left" vertical="center" wrapText="1"/>
    </xf>
    <xf numFmtId="0" fontId="13" fillId="3" borderId="16" xfId="0" applyFont="1" applyFill="1" applyBorder="1" applyProtection="1">
      <alignment vertical="center"/>
    </xf>
    <xf numFmtId="0" fontId="14" fillId="3" borderId="18" xfId="0" applyFont="1" applyFill="1" applyBorder="1" applyProtection="1">
      <alignment vertical="center"/>
    </xf>
    <xf numFmtId="0" fontId="16" fillId="3" borderId="19" xfId="0" applyFont="1" applyFill="1" applyBorder="1" applyProtection="1">
      <alignment vertical="center"/>
    </xf>
    <xf numFmtId="0" fontId="17" fillId="3" borderId="0" xfId="0" applyFont="1" applyFill="1" applyProtection="1">
      <alignment vertical="center"/>
    </xf>
    <xf numFmtId="0" fontId="17" fillId="3" borderId="20" xfId="0" applyFont="1" applyFill="1" applyBorder="1" applyProtection="1">
      <alignment vertical="center"/>
    </xf>
    <xf numFmtId="0" fontId="18" fillId="3" borderId="19" xfId="0" applyFont="1" applyFill="1" applyBorder="1" applyProtection="1">
      <alignment vertical="center"/>
    </xf>
    <xf numFmtId="0" fontId="21" fillId="3" borderId="21" xfId="0" applyFont="1" applyFill="1" applyBorder="1" applyProtection="1">
      <alignment vertical="center"/>
    </xf>
    <xf numFmtId="0" fontId="17" fillId="3" borderId="22" xfId="0" applyFont="1" applyFill="1" applyBorder="1" applyProtection="1">
      <alignment vertical="center"/>
    </xf>
    <xf numFmtId="0" fontId="17" fillId="3" borderId="23" xfId="0" applyFont="1" applyFill="1" applyBorder="1" applyProtection="1">
      <alignment vertical="center"/>
    </xf>
    <xf numFmtId="0" fontId="4" fillId="0" borderId="13" xfId="0" applyFont="1" applyBorder="1" applyProtection="1">
      <alignment vertical="center"/>
    </xf>
    <xf numFmtId="0" fontId="41" fillId="0" borderId="24" xfId="0" applyFont="1" applyBorder="1" applyAlignment="1">
      <alignment horizontal="right" vertical="center"/>
    </xf>
    <xf numFmtId="0" fontId="40" fillId="0" borderId="0" xfId="0" applyFont="1" applyBorder="1">
      <alignment vertical="center"/>
    </xf>
    <xf numFmtId="0" fontId="41" fillId="0" borderId="25" xfId="0" applyFont="1" applyBorder="1" applyAlignment="1">
      <alignment horizontal="right" vertical="center" wrapText="1"/>
    </xf>
    <xf numFmtId="0" fontId="38" fillId="0" borderId="3" xfId="0" applyNumberFormat="1" applyFont="1" applyBorder="1">
      <alignment vertical="center"/>
    </xf>
    <xf numFmtId="0" fontId="38" fillId="0" borderId="3" xfId="0" applyNumberFormat="1" applyFont="1" applyBorder="1" applyAlignment="1">
      <alignment vertical="center" wrapText="1"/>
    </xf>
    <xf numFmtId="0" fontId="41" fillId="30" borderId="44" xfId="0" applyFont="1" applyFill="1" applyBorder="1" applyAlignment="1">
      <alignment horizontal="left" vertical="center" wrapText="1"/>
    </xf>
    <xf numFmtId="0" fontId="38" fillId="5" borderId="44" xfId="0" applyFont="1" applyFill="1" applyBorder="1" applyAlignment="1">
      <alignment vertical="center" wrapText="1"/>
    </xf>
    <xf numFmtId="0" fontId="41" fillId="30" borderId="47" xfId="0" applyFont="1" applyFill="1" applyBorder="1" applyAlignment="1">
      <alignment horizontal="left" vertical="center"/>
    </xf>
    <xf numFmtId="0" fontId="38" fillId="0" borderId="3" xfId="0" applyNumberFormat="1" applyFont="1" applyFill="1" applyBorder="1">
      <alignment vertical="center"/>
    </xf>
    <xf numFmtId="0" fontId="47" fillId="19" borderId="7" xfId="0" applyFont="1" applyFill="1" applyBorder="1" applyAlignment="1">
      <alignment vertical="center" wrapText="1"/>
    </xf>
    <xf numFmtId="0" fontId="60" fillId="0" borderId="0" xfId="0" applyFont="1" applyFill="1" applyBorder="1" applyAlignment="1">
      <alignment horizontal="left" vertical="center" wrapText="1"/>
    </xf>
    <xf numFmtId="49" fontId="41" fillId="10" borderId="51" xfId="0" applyNumberFormat="1" applyFont="1" applyFill="1" applyBorder="1" applyAlignment="1">
      <alignment horizontal="left" vertical="center"/>
    </xf>
    <xf numFmtId="0" fontId="32" fillId="0" borderId="55" xfId="0" applyFont="1" applyBorder="1" applyAlignment="1">
      <alignment horizontal="left"/>
    </xf>
    <xf numFmtId="0" fontId="32" fillId="0" borderId="47" xfId="0" applyFont="1" applyBorder="1" applyAlignment="1">
      <alignment horizontal="left"/>
    </xf>
    <xf numFmtId="0" fontId="41" fillId="25" borderId="56" xfId="0" applyFont="1" applyFill="1" applyBorder="1" applyAlignment="1">
      <alignment horizontal="left" vertical="center" wrapText="1"/>
    </xf>
    <xf numFmtId="0" fontId="46" fillId="16" borderId="7" xfId="0" applyFont="1" applyFill="1" applyBorder="1" applyAlignment="1">
      <alignment vertical="center" wrapText="1"/>
    </xf>
    <xf numFmtId="0" fontId="15" fillId="3" borderId="17" xfId="1" applyFont="1" applyFill="1" applyBorder="1" applyAlignment="1" applyProtection="1">
      <alignment vertical="center"/>
      <protection locked="0"/>
    </xf>
    <xf numFmtId="0" fontId="15" fillId="3" borderId="0" xfId="1" applyFont="1" applyFill="1" applyBorder="1" applyAlignment="1" applyProtection="1">
      <alignment horizontal="left" vertical="center"/>
      <protection locked="0"/>
    </xf>
    <xf numFmtId="0" fontId="14" fillId="3" borderId="20" xfId="0" applyFont="1" applyFill="1" applyBorder="1" applyProtection="1">
      <alignment vertical="center"/>
    </xf>
    <xf numFmtId="0" fontId="12" fillId="2" borderId="0" xfId="0" applyFont="1" applyFill="1">
      <alignment vertical="center"/>
    </xf>
    <xf numFmtId="0" fontId="4" fillId="2" borderId="0" xfId="0" applyFont="1" applyFill="1" applyAlignment="1" applyProtection="1">
      <alignment horizontal="center" vertical="center"/>
    </xf>
    <xf numFmtId="0" fontId="41" fillId="15" borderId="0" xfId="0" applyFont="1" applyFill="1" applyProtection="1">
      <alignment vertical="center"/>
      <protection locked="0"/>
    </xf>
    <xf numFmtId="0" fontId="41" fillId="15" borderId="46" xfId="0" applyFont="1" applyFill="1" applyBorder="1" applyAlignment="1" applyProtection="1">
      <alignment vertical="center" wrapText="1"/>
      <protection locked="0"/>
    </xf>
    <xf numFmtId="0" fontId="41" fillId="15" borderId="0" xfId="0" applyFont="1" applyFill="1">
      <alignment vertical="center"/>
    </xf>
    <xf numFmtId="0" fontId="61" fillId="15" borderId="46" xfId="0" applyFont="1" applyFill="1" applyBorder="1">
      <alignment vertical="center"/>
    </xf>
    <xf numFmtId="0" fontId="11" fillId="2" borderId="2" xfId="0" applyFont="1" applyFill="1" applyBorder="1" applyAlignment="1" applyProtection="1">
      <alignment horizontal="distributed" vertical="center"/>
    </xf>
    <xf numFmtId="0" fontId="10" fillId="0" borderId="0" xfId="0" applyFont="1" applyAlignment="1" applyProtection="1">
      <alignment horizontal="left" vertical="center" wrapText="1"/>
    </xf>
    <xf numFmtId="0" fontId="10" fillId="0" borderId="0" xfId="0" applyFont="1" applyAlignment="1" applyProtection="1">
      <alignment horizontal="left" vertical="top" wrapText="1"/>
    </xf>
    <xf numFmtId="0" fontId="11" fillId="0" borderId="0" xfId="0" applyFont="1" applyProtection="1">
      <alignment vertical="center"/>
    </xf>
    <xf numFmtId="0" fontId="4" fillId="0" borderId="5" xfId="0" applyFont="1" applyBorder="1" applyAlignment="1" applyProtection="1">
      <alignment horizontal="center" vertical="center"/>
    </xf>
    <xf numFmtId="0" fontId="15" fillId="3" borderId="0" xfId="1" applyFont="1" applyFill="1" applyBorder="1" applyAlignment="1" applyProtection="1">
      <alignment horizontal="left" vertical="center"/>
      <protection locked="0"/>
    </xf>
    <xf numFmtId="0" fontId="26" fillId="0" borderId="0" xfId="0" applyFont="1" applyAlignment="1" applyProtection="1">
      <alignment horizontal="left" vertical="center" wrapText="1"/>
    </xf>
    <xf numFmtId="0" fontId="62" fillId="0" borderId="0" xfId="0" applyFont="1">
      <alignment vertical="center"/>
    </xf>
    <xf numFmtId="0" fontId="41" fillId="15" borderId="47" xfId="0" applyFont="1" applyFill="1" applyBorder="1" applyAlignment="1">
      <alignment horizontal="left" vertical="center" wrapText="1"/>
    </xf>
    <xf numFmtId="0" fontId="63" fillId="0" borderId="0" xfId="0" applyFont="1" applyProtection="1">
      <alignment vertical="center"/>
    </xf>
    <xf numFmtId="0" fontId="63" fillId="0" borderId="5" xfId="0" applyFont="1" applyBorder="1" applyProtection="1">
      <alignment vertical="center"/>
    </xf>
    <xf numFmtId="0" fontId="63" fillId="0" borderId="8" xfId="0" applyFont="1" applyBorder="1" applyProtection="1">
      <alignment vertical="center"/>
    </xf>
    <xf numFmtId="49" fontId="41" fillId="0" borderId="44" xfId="0" applyNumberFormat="1" applyFont="1" applyBorder="1" applyAlignment="1">
      <alignment horizontal="left" vertical="center"/>
    </xf>
    <xf numFmtId="49" fontId="41" fillId="26" borderId="44" xfId="0" applyNumberFormat="1" applyFont="1" applyFill="1" applyBorder="1" applyAlignment="1">
      <alignment horizontal="left" vertical="center"/>
    </xf>
    <xf numFmtId="49" fontId="41" fillId="10" borderId="44" xfId="0" applyNumberFormat="1" applyFont="1" applyFill="1" applyBorder="1" applyProtection="1">
      <alignment vertical="center"/>
      <protection locked="0"/>
    </xf>
    <xf numFmtId="49" fontId="41" fillId="17" borderId="44" xfId="0" applyNumberFormat="1" applyFont="1" applyFill="1" applyBorder="1" applyProtection="1">
      <alignment vertical="center"/>
      <protection locked="0"/>
    </xf>
    <xf numFmtId="49" fontId="38" fillId="17" borderId="44" xfId="0" applyNumberFormat="1" applyFont="1" applyFill="1" applyBorder="1" applyAlignment="1">
      <alignment horizontal="left" vertical="center"/>
    </xf>
    <xf numFmtId="0" fontId="4" fillId="0" borderId="4" xfId="0" applyFont="1" applyBorder="1" applyAlignment="1" applyProtection="1">
      <alignment horizontal="center" vertical="center" wrapText="1"/>
    </xf>
    <xf numFmtId="0" fontId="11" fillId="2" borderId="2" xfId="0" applyFont="1" applyFill="1" applyBorder="1" applyAlignment="1" applyProtection="1">
      <alignment horizontal="distributed" vertical="center"/>
    </xf>
    <xf numFmtId="0" fontId="11" fillId="2" borderId="11" xfId="0" applyFont="1" applyFill="1" applyBorder="1" applyAlignment="1" applyProtection="1">
      <alignment horizontal="distributed" vertical="center"/>
    </xf>
    <xf numFmtId="0" fontId="34" fillId="0" borderId="0" xfId="0" applyFont="1" applyAlignment="1" applyProtection="1">
      <alignment horizontal="distributed" vertical="center"/>
    </xf>
    <xf numFmtId="49" fontId="30" fillId="0" borderId="3" xfId="0" applyNumberFormat="1" applyFont="1" applyBorder="1" applyAlignment="1" applyProtection="1">
      <alignment horizontal="center" vertical="center"/>
      <protection locked="0"/>
    </xf>
    <xf numFmtId="49" fontId="30" fillId="0" borderId="4" xfId="0" applyNumberFormat="1" applyFont="1" applyBorder="1" applyAlignment="1" applyProtection="1">
      <alignment horizontal="center" vertical="center"/>
      <protection locked="0"/>
    </xf>
    <xf numFmtId="49" fontId="30" fillId="0" borderId="5" xfId="0" applyNumberFormat="1" applyFont="1" applyBorder="1" applyAlignment="1" applyProtection="1">
      <alignment horizontal="center" vertical="center"/>
      <protection locked="0"/>
    </xf>
    <xf numFmtId="0" fontId="8" fillId="0" borderId="0" xfId="0" applyFont="1" applyAlignment="1" applyProtection="1">
      <alignment horizontal="left"/>
    </xf>
    <xf numFmtId="176" fontId="7" fillId="0" borderId="1" xfId="0" applyNumberFormat="1" applyFont="1" applyBorder="1" applyAlignment="1" applyProtection="1">
      <alignment horizontal="center" vertical="center"/>
    </xf>
    <xf numFmtId="177" fontId="7" fillId="0" borderId="1" xfId="0" applyNumberFormat="1" applyFont="1" applyBorder="1" applyAlignment="1" applyProtection="1">
      <alignment horizontal="right" vertical="center" shrinkToFit="1"/>
      <protection locked="0"/>
    </xf>
    <xf numFmtId="0" fontId="24" fillId="0" borderId="6" xfId="0" applyFont="1" applyBorder="1" applyAlignment="1" applyProtection="1">
      <alignment horizontal="left" vertical="center" wrapText="1"/>
    </xf>
    <xf numFmtId="0" fontId="24" fillId="0" borderId="0" xfId="0" applyFont="1" applyAlignment="1" applyProtection="1">
      <alignment horizontal="left" vertical="center" wrapText="1"/>
    </xf>
    <xf numFmtId="0" fontId="25" fillId="0" borderId="6" xfId="0" applyFont="1" applyBorder="1" applyAlignment="1" applyProtection="1">
      <alignment horizontal="left" vertical="center" wrapText="1"/>
    </xf>
    <xf numFmtId="0" fontId="25" fillId="0" borderId="0" xfId="0" applyFont="1" applyAlignment="1" applyProtection="1">
      <alignment horizontal="left" vertical="center" wrapText="1"/>
    </xf>
    <xf numFmtId="177" fontId="26" fillId="21" borderId="7" xfId="0" applyNumberFormat="1" applyFont="1" applyFill="1" applyBorder="1" applyAlignment="1" applyProtection="1">
      <alignment horizontal="center" vertical="center"/>
    </xf>
    <xf numFmtId="0" fontId="11" fillId="2" borderId="11" xfId="0" applyFont="1" applyFill="1" applyBorder="1" applyProtection="1">
      <alignment vertical="center"/>
    </xf>
    <xf numFmtId="0" fontId="4" fillId="0" borderId="4" xfId="0" applyFont="1" applyBorder="1" applyAlignment="1" applyProtection="1">
      <alignment horizontal="right" vertical="center" wrapText="1"/>
    </xf>
    <xf numFmtId="0" fontId="4" fillId="0" borderId="5" xfId="0" applyFont="1" applyBorder="1" applyAlignment="1" applyProtection="1">
      <alignment horizontal="right" vertical="center"/>
    </xf>
    <xf numFmtId="0" fontId="11" fillId="2" borderId="3"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xf>
    <xf numFmtId="49" fontId="7" fillId="0" borderId="3" xfId="0" applyNumberFormat="1" applyFont="1" applyBorder="1" applyAlignment="1" applyProtection="1">
      <alignment horizontal="center" vertical="center"/>
      <protection locked="0"/>
    </xf>
    <xf numFmtId="49" fontId="7" fillId="0" borderId="5" xfId="0" applyNumberFormat="1" applyFont="1" applyBorder="1" applyAlignment="1" applyProtection="1">
      <alignment horizontal="center" vertical="center"/>
      <protection locked="0"/>
    </xf>
    <xf numFmtId="0" fontId="20" fillId="0" borderId="0" xfId="0" applyFont="1" applyAlignment="1" applyProtection="1">
      <alignment horizontal="center" vertical="center" wrapText="1"/>
    </xf>
    <xf numFmtId="0" fontId="30" fillId="0" borderId="3" xfId="0" applyFont="1" applyBorder="1" applyAlignment="1" applyProtection="1">
      <alignment horizontal="center" vertical="center"/>
      <protection locked="0"/>
    </xf>
    <xf numFmtId="0" fontId="30" fillId="0" borderId="4" xfId="0" applyFont="1" applyBorder="1" applyAlignment="1" applyProtection="1">
      <alignment horizontal="center" vertical="center"/>
      <protection locked="0"/>
    </xf>
    <xf numFmtId="0" fontId="30" fillId="0" borderId="5" xfId="0" applyFont="1" applyBorder="1" applyAlignment="1" applyProtection="1">
      <alignment horizontal="center" vertical="center"/>
      <protection locked="0"/>
    </xf>
    <xf numFmtId="0" fontId="30" fillId="0" borderId="9" xfId="0" applyFont="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49" fontId="30" fillId="0" borderId="7" xfId="0" applyNumberFormat="1" applyFont="1" applyBorder="1" applyAlignment="1" applyProtection="1">
      <alignment horizontal="center" vertical="center"/>
      <protection locked="0"/>
    </xf>
    <xf numFmtId="0" fontId="11" fillId="2" borderId="9"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xf>
    <xf numFmtId="49" fontId="7" fillId="0" borderId="7" xfId="0" applyNumberFormat="1" applyFont="1" applyBorder="1" applyAlignment="1" applyProtection="1">
      <alignment horizontal="center" vertical="center"/>
      <protection locked="0"/>
    </xf>
    <xf numFmtId="49" fontId="30" fillId="0" borderId="1" xfId="0" applyNumberFormat="1" applyFont="1" applyBorder="1" applyAlignment="1" applyProtection="1">
      <alignment horizontal="center" vertical="center"/>
      <protection locked="0"/>
    </xf>
    <xf numFmtId="49" fontId="30" fillId="0" borderId="12" xfId="0" applyNumberFormat="1" applyFont="1" applyBorder="1" applyAlignment="1" applyProtection="1">
      <alignment horizontal="center" vertical="center"/>
      <protection locked="0"/>
    </xf>
    <xf numFmtId="0" fontId="10" fillId="0" borderId="0" xfId="0" applyFont="1" applyAlignment="1" applyProtection="1">
      <alignment horizontal="left" vertical="center" wrapText="1"/>
    </xf>
    <xf numFmtId="0" fontId="11" fillId="0" borderId="0" xfId="0" applyFont="1" applyAlignment="1" applyProtection="1">
      <alignment horizontal="center" vertical="center"/>
    </xf>
    <xf numFmtId="0" fontId="11" fillId="2" borderId="3" xfId="0" applyFont="1" applyFill="1" applyBorder="1" applyAlignment="1" applyProtection="1">
      <alignment horizontal="center" vertical="center"/>
    </xf>
    <xf numFmtId="0" fontId="11" fillId="2" borderId="5" xfId="0" applyFont="1" applyFill="1" applyBorder="1" applyAlignment="1" applyProtection="1">
      <alignment horizontal="center" vertical="center"/>
    </xf>
    <xf numFmtId="49" fontId="7" fillId="0" borderId="9" xfId="0" applyNumberFormat="1" applyFont="1" applyFill="1" applyBorder="1" applyAlignment="1" applyProtection="1">
      <alignment horizontal="center" vertical="center"/>
      <protection locked="0"/>
    </xf>
    <xf numFmtId="49" fontId="7" fillId="0" borderId="1" xfId="0" applyNumberFormat="1" applyFont="1" applyFill="1" applyBorder="1" applyAlignment="1" applyProtection="1">
      <alignment horizontal="center" vertical="center"/>
      <protection locked="0"/>
    </xf>
    <xf numFmtId="49" fontId="7" fillId="0" borderId="12" xfId="0" applyNumberFormat="1" applyFont="1" applyFill="1" applyBorder="1" applyAlignment="1" applyProtection="1">
      <alignment horizontal="center" vertical="center"/>
      <protection locked="0"/>
    </xf>
    <xf numFmtId="0" fontId="12" fillId="2" borderId="7" xfId="0" applyFont="1" applyFill="1" applyBorder="1" applyAlignment="1" applyProtection="1">
      <alignment horizontal="center" vertical="center"/>
    </xf>
    <xf numFmtId="49" fontId="7" fillId="0" borderId="5" xfId="0" applyNumberFormat="1" applyFont="1" applyBorder="1" applyAlignment="1" applyProtection="1">
      <alignment horizontal="center" vertical="center" wrapText="1"/>
      <protection locked="0"/>
    </xf>
    <xf numFmtId="49" fontId="7" fillId="0" borderId="7" xfId="0" applyNumberFormat="1" applyFont="1" applyBorder="1" applyAlignment="1" applyProtection="1">
      <alignment horizontal="center" vertical="center" wrapText="1"/>
      <protection locked="0"/>
    </xf>
    <xf numFmtId="0" fontId="12" fillId="2" borderId="2" xfId="0" applyFont="1" applyFill="1" applyBorder="1" applyAlignment="1" applyProtection="1">
      <alignment horizontal="center" vertical="center"/>
    </xf>
    <xf numFmtId="49" fontId="7" fillId="0" borderId="2" xfId="0" applyNumberFormat="1" applyFont="1" applyBorder="1" applyAlignment="1" applyProtection="1">
      <alignment horizontal="center" vertical="center"/>
      <protection locked="0"/>
    </xf>
    <xf numFmtId="0" fontId="12" fillId="2" borderId="10" xfId="0" applyFont="1" applyFill="1" applyBorder="1" applyAlignment="1" applyProtection="1">
      <alignment horizontal="center" vertical="center"/>
    </xf>
    <xf numFmtId="0" fontId="12" fillId="2" borderId="8" xfId="0" applyFont="1" applyFill="1" applyBorder="1" applyAlignment="1" applyProtection="1">
      <alignment horizontal="center" vertical="center"/>
    </xf>
    <xf numFmtId="0" fontId="12" fillId="2" borderId="4" xfId="0" applyFont="1" applyFill="1" applyBorder="1" applyAlignment="1" applyProtection="1">
      <alignment horizontal="center" vertical="center"/>
    </xf>
    <xf numFmtId="0" fontId="10" fillId="0" borderId="6" xfId="0" applyFont="1" applyBorder="1" applyAlignment="1" applyProtection="1">
      <alignment horizontal="left" vertical="center" wrapText="1"/>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6" fillId="0" borderId="6" xfId="0" applyFont="1" applyBorder="1" applyAlignment="1" applyProtection="1">
      <alignment horizontal="left" vertical="center" wrapText="1"/>
    </xf>
    <xf numFmtId="0" fontId="6" fillId="0" borderId="0" xfId="0" applyFont="1" applyAlignment="1" applyProtection="1">
      <alignment horizontal="left" vertical="center" wrapText="1"/>
    </xf>
    <xf numFmtId="0" fontId="10" fillId="0" borderId="6" xfId="0" applyFont="1" applyBorder="1" applyAlignment="1" applyProtection="1">
      <alignment horizontal="left" vertical="top" wrapText="1"/>
    </xf>
    <xf numFmtId="0" fontId="10" fillId="0" borderId="0" xfId="0" applyFont="1" applyAlignment="1" applyProtection="1">
      <alignment horizontal="left" vertical="top" wrapText="1"/>
    </xf>
    <xf numFmtId="49" fontId="4" fillId="0" borderId="3" xfId="0" applyNumberFormat="1" applyFont="1" applyBorder="1" applyAlignment="1" applyProtection="1">
      <alignment horizontal="center" vertical="center"/>
      <protection locked="0"/>
    </xf>
    <xf numFmtId="49" fontId="4" fillId="0" borderId="4" xfId="0" applyNumberFormat="1"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protection locked="0"/>
    </xf>
    <xf numFmtId="0" fontId="11" fillId="0" borderId="0" xfId="0" applyFont="1" applyProtection="1">
      <alignment vertical="center"/>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15" xfId="0" applyFont="1" applyBorder="1" applyAlignment="1" applyProtection="1">
      <alignment horizontal="center" vertical="center"/>
      <protection locked="0"/>
    </xf>
    <xf numFmtId="0" fontId="11" fillId="2" borderId="2" xfId="0" applyFont="1" applyFill="1" applyBorder="1" applyAlignment="1" applyProtection="1">
      <alignment horizontal="distributed" vertical="center" wrapText="1"/>
    </xf>
    <xf numFmtId="0" fontId="11" fillId="2" borderId="14" xfId="0" applyFont="1" applyFill="1" applyBorder="1" applyAlignment="1" applyProtection="1">
      <alignment horizontal="distributed" vertical="center" wrapText="1"/>
    </xf>
    <xf numFmtId="0" fontId="11" fillId="2" borderId="11" xfId="0" applyFont="1" applyFill="1" applyBorder="1" applyAlignment="1" applyProtection="1">
      <alignment horizontal="distributed" vertical="center" wrapText="1"/>
    </xf>
    <xf numFmtId="0" fontId="11" fillId="2" borderId="3" xfId="0" applyFont="1" applyFill="1" applyBorder="1" applyAlignment="1" applyProtection="1">
      <alignment horizontal="distributed" vertical="center" wrapText="1"/>
    </xf>
    <xf numFmtId="0" fontId="12" fillId="2" borderId="4" xfId="0" applyFont="1" applyFill="1" applyBorder="1" applyProtection="1">
      <alignment vertical="center"/>
    </xf>
    <xf numFmtId="0" fontId="11" fillId="2" borderId="4"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wrapText="1"/>
    </xf>
    <xf numFmtId="0" fontId="12" fillId="2" borderId="9" xfId="0" applyFont="1" applyFill="1" applyBorder="1" applyAlignment="1" applyProtection="1">
      <alignment horizontal="center" vertical="center"/>
    </xf>
    <xf numFmtId="0" fontId="12" fillId="2" borderId="12" xfId="0" applyFont="1" applyFill="1" applyBorder="1" applyAlignment="1" applyProtection="1">
      <alignment horizontal="center" vertical="center"/>
    </xf>
    <xf numFmtId="0" fontId="11" fillId="2" borderId="6" xfId="0" applyFont="1" applyFill="1" applyBorder="1" applyAlignment="1" applyProtection="1">
      <alignment horizontal="distributed" vertical="center"/>
    </xf>
    <xf numFmtId="0" fontId="11" fillId="2" borderId="14" xfId="0" applyFont="1" applyFill="1" applyBorder="1" applyAlignment="1" applyProtection="1">
      <alignment horizontal="distributed" vertical="center"/>
    </xf>
    <xf numFmtId="0" fontId="12" fillId="2" borderId="6" xfId="0" applyFont="1" applyFill="1" applyBorder="1" applyAlignment="1" applyProtection="1">
      <alignment horizontal="center" vertical="center"/>
    </xf>
    <xf numFmtId="0" fontId="12" fillId="2" borderId="0" xfId="0" applyFont="1" applyFill="1" applyAlignment="1" applyProtection="1">
      <alignment horizontal="center" vertical="center"/>
    </xf>
    <xf numFmtId="0" fontId="31" fillId="0" borderId="0" xfId="0" applyFont="1" applyAlignment="1" applyProtection="1">
      <alignment horizontal="left" vertical="center" wrapText="1"/>
    </xf>
    <xf numFmtId="49" fontId="7" fillId="0" borderId="3" xfId="0" applyNumberFormat="1" applyFont="1" applyFill="1" applyBorder="1" applyAlignment="1" applyProtection="1">
      <alignment horizontal="center" vertical="center"/>
      <protection locked="0"/>
    </xf>
    <xf numFmtId="49" fontId="7" fillId="0" borderId="4" xfId="0" applyNumberFormat="1" applyFont="1" applyFill="1" applyBorder="1" applyAlignment="1" applyProtection="1">
      <alignment horizontal="center" vertical="center"/>
      <protection locked="0"/>
    </xf>
    <xf numFmtId="49" fontId="7" fillId="0" borderId="5" xfId="0" applyNumberFormat="1" applyFont="1" applyFill="1" applyBorder="1" applyAlignment="1" applyProtection="1">
      <alignment horizontal="center" vertical="center"/>
      <protection locked="0"/>
    </xf>
    <xf numFmtId="0" fontId="4" fillId="0" borderId="4" xfId="0" applyFont="1" applyBorder="1" applyAlignment="1" applyProtection="1">
      <alignment horizontal="center" vertical="center"/>
    </xf>
    <xf numFmtId="49" fontId="4" fillId="0" borderId="12" xfId="0" applyNumberFormat="1" applyFont="1" applyBorder="1" applyAlignment="1" applyProtection="1">
      <alignment horizontal="center" vertical="center"/>
      <protection locked="0"/>
    </xf>
    <xf numFmtId="0" fontId="9" fillId="0" borderId="3"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xf>
    <xf numFmtId="49" fontId="7" fillId="0" borderId="3" xfId="0" applyNumberFormat="1" applyFont="1" applyBorder="1" applyAlignment="1" applyProtection="1">
      <alignment horizontal="center" vertical="center" wrapText="1"/>
      <protection locked="0"/>
    </xf>
    <xf numFmtId="49" fontId="7" fillId="0" borderId="4" xfId="0" applyNumberFormat="1" applyFont="1" applyBorder="1" applyAlignment="1" applyProtection="1">
      <alignment horizontal="center" vertical="center" wrapText="1"/>
      <protection locked="0"/>
    </xf>
    <xf numFmtId="0" fontId="15" fillId="3" borderId="0" xfId="1" applyFont="1" applyFill="1" applyBorder="1" applyAlignment="1" applyProtection="1">
      <alignment horizontal="left" vertical="center"/>
      <protection locked="0"/>
    </xf>
    <xf numFmtId="0" fontId="26" fillId="0" borderId="0" xfId="0" applyFont="1" applyAlignment="1" applyProtection="1">
      <alignment horizontal="left" vertical="center" wrapText="1"/>
    </xf>
    <xf numFmtId="0" fontId="12" fillId="2" borderId="5" xfId="0" applyFont="1" applyFill="1" applyBorder="1" applyProtection="1">
      <alignment vertical="center"/>
    </xf>
    <xf numFmtId="0" fontId="11" fillId="2" borderId="10" xfId="0" applyFont="1" applyFill="1" applyBorder="1" applyAlignment="1" applyProtection="1">
      <alignment horizontal="distributed" vertical="center" wrapText="1"/>
    </xf>
    <xf numFmtId="0" fontId="12" fillId="2" borderId="8" xfId="0" applyFont="1" applyFill="1" applyBorder="1" applyProtection="1">
      <alignment vertical="center"/>
    </xf>
    <xf numFmtId="0" fontId="12" fillId="2" borderId="15" xfId="0" applyFont="1" applyFill="1" applyBorder="1" applyProtection="1">
      <alignment vertical="center"/>
    </xf>
    <xf numFmtId="0" fontId="42" fillId="8" borderId="27" xfId="0" applyFont="1" applyFill="1" applyBorder="1" applyAlignment="1">
      <alignment horizontal="center" vertical="center"/>
    </xf>
    <xf numFmtId="0" fontId="42" fillId="8" borderId="28" xfId="0" applyFont="1" applyFill="1" applyBorder="1" applyAlignment="1">
      <alignment horizontal="center" vertical="center"/>
    </xf>
    <xf numFmtId="0" fontId="42" fillId="8" borderId="29" xfId="0" applyFont="1" applyFill="1" applyBorder="1" applyAlignment="1">
      <alignment horizontal="center" vertical="center"/>
    </xf>
    <xf numFmtId="49" fontId="42" fillId="8" borderId="27" xfId="0" applyNumberFormat="1" applyFont="1" applyFill="1" applyBorder="1" applyAlignment="1">
      <alignment horizontal="center" vertical="center"/>
    </xf>
    <xf numFmtId="49" fontId="42" fillId="8" borderId="28" xfId="0" applyNumberFormat="1" applyFont="1" applyFill="1" applyBorder="1" applyAlignment="1">
      <alignment horizontal="center" vertical="center"/>
    </xf>
    <xf numFmtId="49" fontId="42" fillId="8" borderId="29" xfId="0" applyNumberFormat="1" applyFont="1" applyFill="1" applyBorder="1" applyAlignment="1">
      <alignment horizontal="center" vertical="center"/>
    </xf>
    <xf numFmtId="0" fontId="40" fillId="8" borderId="49" xfId="0" applyFont="1" applyFill="1" applyBorder="1" applyAlignment="1">
      <alignment horizontal="center" vertical="center"/>
    </xf>
    <xf numFmtId="0" fontId="40" fillId="8" borderId="50" xfId="0" applyFont="1" applyFill="1" applyBorder="1" applyAlignment="1">
      <alignment horizontal="center" vertical="center"/>
    </xf>
    <xf numFmtId="0" fontId="22" fillId="0" borderId="0" xfId="0" applyFont="1" applyAlignment="1">
      <alignment horizontal="left" vertical="center"/>
    </xf>
    <xf numFmtId="0" fontId="50" fillId="0" borderId="37" xfId="0" applyFont="1" applyBorder="1" applyAlignment="1">
      <alignment horizontal="center" vertical="center" wrapText="1"/>
    </xf>
    <xf numFmtId="0" fontId="50" fillId="0" borderId="38" xfId="0" applyFont="1" applyBorder="1" applyAlignment="1">
      <alignment horizontal="center" vertical="center" wrapText="1"/>
    </xf>
    <xf numFmtId="49" fontId="50" fillId="0" borderId="7" xfId="0" applyNumberFormat="1" applyFont="1" applyBorder="1" applyAlignment="1">
      <alignment horizontal="center" vertical="center"/>
    </xf>
    <xf numFmtId="0" fontId="50" fillId="0" borderId="33" xfId="0" applyFont="1" applyBorder="1" applyAlignment="1">
      <alignment horizontal="center"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38" fillId="0" borderId="16" xfId="0" applyFont="1" applyBorder="1" applyAlignment="1">
      <alignment horizontal="left" vertical="top"/>
    </xf>
    <xf numFmtId="0" fontId="38" fillId="0" borderId="17" xfId="0" applyFont="1" applyBorder="1" applyAlignment="1">
      <alignment horizontal="left" vertical="top"/>
    </xf>
    <xf numFmtId="0" fontId="38" fillId="0" borderId="18" xfId="0" applyFont="1" applyBorder="1" applyAlignment="1">
      <alignment horizontal="left" vertical="top"/>
    </xf>
    <xf numFmtId="0" fontId="38" fillId="0" borderId="19" xfId="0" applyFont="1" applyBorder="1" applyAlignment="1">
      <alignment horizontal="left" vertical="top"/>
    </xf>
    <xf numFmtId="0" fontId="38" fillId="0" borderId="0" xfId="0" applyFont="1" applyAlignment="1">
      <alignment horizontal="left" vertical="top"/>
    </xf>
    <xf numFmtId="0" fontId="38" fillId="0" borderId="20" xfId="0" applyFont="1" applyBorder="1" applyAlignment="1">
      <alignment horizontal="left" vertical="top"/>
    </xf>
    <xf numFmtId="0" fontId="38" fillId="0" borderId="21" xfId="0" applyFont="1" applyBorder="1" applyAlignment="1">
      <alignment horizontal="left" vertical="top"/>
    </xf>
    <xf numFmtId="0" fontId="38" fillId="0" borderId="22" xfId="0" applyFont="1" applyBorder="1" applyAlignment="1">
      <alignment horizontal="left" vertical="top"/>
    </xf>
    <xf numFmtId="0" fontId="38" fillId="0" borderId="23" xfId="0" applyFont="1" applyBorder="1" applyAlignment="1">
      <alignment horizontal="left" vertical="top"/>
    </xf>
    <xf numFmtId="49" fontId="51" fillId="0" borderId="7" xfId="0" applyNumberFormat="1" applyFont="1" applyBorder="1" applyAlignment="1" applyProtection="1">
      <alignment horizontal="center" vertical="center"/>
      <protection locked="0"/>
    </xf>
    <xf numFmtId="49" fontId="51" fillId="0" borderId="3" xfId="0" applyNumberFormat="1" applyFont="1" applyBorder="1" applyAlignment="1" applyProtection="1">
      <alignment horizontal="center" vertical="center"/>
      <protection locked="0"/>
    </xf>
    <xf numFmtId="49" fontId="51" fillId="0" borderId="4" xfId="0" applyNumberFormat="1" applyFont="1" applyBorder="1" applyAlignment="1" applyProtection="1">
      <alignment horizontal="center" vertical="center"/>
      <protection locked="0"/>
    </xf>
    <xf numFmtId="49" fontId="51" fillId="0" borderId="5" xfId="0" applyNumberFormat="1" applyFont="1" applyBorder="1" applyAlignment="1" applyProtection="1">
      <alignment horizontal="center" vertical="center"/>
      <protection locked="0"/>
    </xf>
    <xf numFmtId="0" fontId="51" fillId="0" borderId="3" xfId="0" applyFont="1" applyBorder="1" applyAlignment="1" applyProtection="1">
      <alignment horizontal="center" vertical="center"/>
      <protection locked="0"/>
    </xf>
    <xf numFmtId="0" fontId="51" fillId="0" borderId="4" xfId="0" applyFont="1" applyBorder="1" applyAlignment="1" applyProtection="1">
      <alignment horizontal="center" vertical="center"/>
      <protection locked="0"/>
    </xf>
    <xf numFmtId="0" fontId="51" fillId="0" borderId="5" xfId="0" applyFont="1" applyBorder="1" applyAlignment="1" applyProtection="1">
      <alignment horizontal="center" vertical="center"/>
      <protection locked="0"/>
    </xf>
    <xf numFmtId="49" fontId="64" fillId="0" borderId="3" xfId="0" applyNumberFormat="1" applyFont="1" applyFill="1" applyBorder="1" applyAlignment="1" applyProtection="1">
      <alignment horizontal="center" vertical="center"/>
      <protection locked="0"/>
    </xf>
    <xf numFmtId="49" fontId="64" fillId="0" borderId="4" xfId="0" applyNumberFormat="1" applyFont="1" applyFill="1" applyBorder="1" applyAlignment="1" applyProtection="1">
      <alignment horizontal="center" vertical="center"/>
      <protection locked="0"/>
    </xf>
    <xf numFmtId="49" fontId="64" fillId="0" borderId="5" xfId="0" applyNumberFormat="1" applyFont="1" applyFill="1" applyBorder="1" applyAlignment="1" applyProtection="1">
      <alignment horizontal="center" vertical="center"/>
      <protection locked="0"/>
    </xf>
    <xf numFmtId="49" fontId="64" fillId="0" borderId="7" xfId="0" applyNumberFormat="1" applyFont="1" applyBorder="1" applyAlignment="1" applyProtection="1">
      <alignment horizontal="center" vertical="center"/>
      <protection locked="0"/>
    </xf>
    <xf numFmtId="49" fontId="64" fillId="0" borderId="5" xfId="0" applyNumberFormat="1" applyFont="1" applyBorder="1" applyAlignment="1" applyProtection="1">
      <alignment horizontal="center" vertical="center" wrapText="1"/>
      <protection locked="0"/>
    </xf>
    <xf numFmtId="49" fontId="64" fillId="0" borderId="7" xfId="0" applyNumberFormat="1" applyFont="1" applyBorder="1" applyAlignment="1" applyProtection="1">
      <alignment horizontal="center" vertical="center" wrapText="1"/>
      <protection locked="0"/>
    </xf>
    <xf numFmtId="49" fontId="51" fillId="0" borderId="1" xfId="0" applyNumberFormat="1" applyFont="1" applyBorder="1" applyAlignment="1" applyProtection="1">
      <alignment horizontal="center" vertical="center"/>
      <protection locked="0"/>
    </xf>
    <xf numFmtId="49" fontId="51" fillId="0" borderId="12" xfId="0" applyNumberFormat="1" applyFont="1" applyBorder="1" applyAlignment="1" applyProtection="1">
      <alignment horizontal="center" vertical="center"/>
      <protection locked="0"/>
    </xf>
    <xf numFmtId="49" fontId="64" fillId="0" borderId="2" xfId="0" applyNumberFormat="1" applyFont="1" applyBorder="1" applyAlignment="1" applyProtection="1">
      <alignment horizontal="center" vertical="center"/>
      <protection locked="0"/>
    </xf>
    <xf numFmtId="49" fontId="64" fillId="0" borderId="3" xfId="0" applyNumberFormat="1" applyFont="1" applyBorder="1" applyAlignment="1" applyProtection="1">
      <alignment horizontal="center" vertical="center"/>
      <protection locked="0"/>
    </xf>
    <xf numFmtId="49" fontId="64" fillId="0" borderId="5" xfId="0" applyNumberFormat="1" applyFont="1" applyBorder="1" applyAlignment="1" applyProtection="1">
      <alignment horizontal="center" vertical="center"/>
      <protection locked="0"/>
    </xf>
    <xf numFmtId="49" fontId="64" fillId="0" borderId="9" xfId="0" applyNumberFormat="1" applyFont="1" applyFill="1" applyBorder="1" applyAlignment="1" applyProtection="1">
      <alignment horizontal="center" vertical="center"/>
      <protection locked="0"/>
    </xf>
    <xf numFmtId="49" fontId="64" fillId="0" borderId="1" xfId="0" applyNumberFormat="1" applyFont="1" applyFill="1" applyBorder="1" applyAlignment="1" applyProtection="1">
      <alignment horizontal="center" vertical="center"/>
      <protection locked="0"/>
    </xf>
    <xf numFmtId="49" fontId="64" fillId="0" borderId="12" xfId="0" applyNumberFormat="1" applyFont="1" applyFill="1" applyBorder="1" applyAlignment="1" applyProtection="1">
      <alignment horizontal="center" vertical="center"/>
      <protection locked="0"/>
    </xf>
    <xf numFmtId="49" fontId="64" fillId="0" borderId="3" xfId="0" applyNumberFormat="1" applyFont="1" applyBorder="1" applyAlignment="1" applyProtection="1">
      <alignment horizontal="center" vertical="center" wrapText="1"/>
      <protection locked="0"/>
    </xf>
    <xf numFmtId="49" fontId="64" fillId="0" borderId="4" xfId="0" applyNumberFormat="1" applyFont="1" applyBorder="1" applyAlignment="1" applyProtection="1">
      <alignment horizontal="center" vertical="center" wrapText="1"/>
      <protection locked="0"/>
    </xf>
    <xf numFmtId="0" fontId="63" fillId="0" borderId="3" xfId="0" applyFont="1" applyBorder="1" applyAlignment="1" applyProtection="1">
      <alignment horizontal="center" vertical="center"/>
      <protection locked="0"/>
    </xf>
    <xf numFmtId="0" fontId="63" fillId="0" borderId="4" xfId="0" applyFont="1" applyBorder="1" applyAlignment="1" applyProtection="1">
      <alignment horizontal="center" vertical="center"/>
      <protection locked="0"/>
    </xf>
    <xf numFmtId="0" fontId="63" fillId="0" borderId="5" xfId="0" applyFont="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49" fontId="63" fillId="0" borderId="3" xfId="0" applyNumberFormat="1" applyFont="1" applyBorder="1" applyAlignment="1" applyProtection="1">
      <alignment horizontal="center" vertical="center"/>
      <protection locked="0"/>
    </xf>
    <xf numFmtId="49" fontId="63" fillId="0" borderId="5" xfId="0" applyNumberFormat="1" applyFont="1" applyBorder="1" applyAlignment="1" applyProtection="1">
      <alignment horizontal="center" vertical="center"/>
      <protection locked="0"/>
    </xf>
    <xf numFmtId="49" fontId="63" fillId="0" borderId="12" xfId="0" applyNumberFormat="1" applyFont="1" applyBorder="1" applyAlignment="1" applyProtection="1">
      <alignment horizontal="center" vertical="center"/>
      <protection locked="0"/>
    </xf>
    <xf numFmtId="0" fontId="9" fillId="13" borderId="7"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0" borderId="7" xfId="0" applyFont="1" applyBorder="1" applyAlignment="1">
      <alignment horizontal="center" vertical="center" wrapText="1"/>
    </xf>
    <xf numFmtId="0" fontId="9" fillId="4" borderId="42" xfId="0" applyFont="1" applyFill="1" applyBorder="1" applyAlignment="1">
      <alignment horizontal="center" vertical="center" wrapText="1"/>
    </xf>
    <xf numFmtId="0" fontId="9" fillId="4" borderId="52"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9" fillId="0" borderId="11" xfId="0" applyFont="1" applyBorder="1" applyAlignment="1">
      <alignment horizontal="center" vertical="center" wrapText="1"/>
    </xf>
    <xf numFmtId="0" fontId="9" fillId="0" borderId="2" xfId="0" applyFont="1" applyBorder="1" applyAlignment="1">
      <alignment horizontal="center" vertical="center" wrapText="1"/>
    </xf>
    <xf numFmtId="0" fontId="9" fillId="22" borderId="2"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24" xfId="0" applyFont="1" applyFill="1" applyBorder="1" applyAlignment="1">
      <alignment horizontal="center" vertical="center" wrapText="1"/>
    </xf>
  </cellXfs>
  <cellStyles count="3">
    <cellStyle name="ハイパーリンク" xfId="1" builtinId="8"/>
    <cellStyle name="標準" xfId="0" builtinId="0"/>
    <cellStyle name="標準 2" xfId="2" xr:uid="{987CE458-8935-485E-AAC9-C39FC5BA9300}"/>
  </cellStyles>
  <dxfs count="51">
    <dxf>
      <fill>
        <patternFill patternType="solid">
          <bgColor theme="1"/>
        </patternFill>
      </fill>
    </dxf>
    <dxf>
      <fill>
        <patternFill>
          <bgColor theme="1"/>
        </patternFill>
      </fill>
    </dxf>
    <dxf>
      <fill>
        <patternFill>
          <bgColor theme="1"/>
        </patternFill>
      </fill>
    </dxf>
    <dxf>
      <fill>
        <patternFill patternType="solid">
          <bgColor theme="1"/>
        </patternFill>
      </fill>
    </dxf>
    <dxf>
      <fill>
        <patternFill patternType="solid">
          <bgColor theme="1"/>
        </patternFill>
      </fill>
    </dxf>
    <dxf>
      <fill>
        <patternFill patternType="solid">
          <bgColor theme="1"/>
        </patternFill>
      </fill>
    </dxf>
    <dxf>
      <font>
        <color auto="1"/>
      </font>
      <fill>
        <patternFill>
          <bgColor rgb="FFFF0000"/>
        </patternFill>
      </fill>
    </dxf>
    <dxf>
      <font>
        <color auto="1"/>
      </font>
      <fill>
        <patternFill>
          <bgColor theme="1"/>
        </patternFill>
      </fill>
    </dxf>
    <dxf>
      <fill>
        <patternFill>
          <bgColor theme="1"/>
        </patternFill>
      </fill>
    </dxf>
    <dxf>
      <fill>
        <patternFill>
          <bgColor theme="1"/>
        </patternFill>
      </fill>
    </dxf>
    <dxf>
      <fill>
        <patternFill patternType="solid">
          <bgColor theme="1"/>
        </patternFill>
      </fill>
    </dxf>
    <dxf>
      <fill>
        <patternFill patternType="solid">
          <bgColor theme="1"/>
        </patternFill>
      </fill>
    </dxf>
    <dxf>
      <fill>
        <patternFill patternType="solid">
          <bgColor theme="1"/>
        </patternFill>
      </fill>
    </dxf>
    <dxf>
      <font>
        <color auto="1"/>
      </font>
      <fill>
        <patternFill>
          <bgColor rgb="FFFF0000"/>
        </patternFill>
      </fill>
    </dxf>
    <dxf>
      <font>
        <color auto="1"/>
      </font>
      <fill>
        <patternFill>
          <bgColor theme="1"/>
        </patternFill>
      </fill>
    </dxf>
    <dxf>
      <fill>
        <patternFill>
          <bgColor theme="1"/>
        </patternFill>
      </fill>
    </dxf>
    <dxf>
      <fill>
        <patternFill>
          <bgColor theme="1"/>
        </patternFill>
      </fill>
    </dxf>
    <dxf>
      <fill>
        <patternFill patternType="solid">
          <bgColor theme="1"/>
        </patternFill>
      </fill>
    </dxf>
    <dxf>
      <fill>
        <patternFill patternType="solid">
          <bgColor theme="1"/>
        </patternFill>
      </fill>
    </dxf>
    <dxf>
      <fill>
        <patternFill patternType="solid">
          <bgColor theme="1"/>
        </patternFill>
      </fill>
    </dxf>
    <dxf>
      <font>
        <color auto="1"/>
      </font>
      <fill>
        <patternFill>
          <bgColor rgb="FFFF0000"/>
        </patternFill>
      </fill>
    </dxf>
    <dxf>
      <font>
        <color auto="1"/>
      </font>
      <fill>
        <patternFill>
          <bgColor theme="1"/>
        </patternFill>
      </fill>
    </dxf>
    <dxf>
      <fill>
        <patternFill>
          <bgColor theme="1"/>
        </patternFill>
      </fill>
    </dxf>
    <dxf>
      <fill>
        <patternFill>
          <bgColor theme="1"/>
        </patternFill>
      </fill>
    </dxf>
    <dxf>
      <fill>
        <patternFill patternType="solid">
          <bgColor theme="1"/>
        </patternFill>
      </fill>
    </dxf>
    <dxf>
      <fill>
        <patternFill patternType="solid">
          <bgColor theme="1"/>
        </patternFill>
      </fill>
    </dxf>
    <dxf>
      <fill>
        <patternFill patternType="solid">
          <bgColor theme="1"/>
        </patternFill>
      </fill>
    </dxf>
    <dxf>
      <font>
        <color auto="1"/>
      </font>
      <fill>
        <patternFill>
          <bgColor rgb="FFFF0000"/>
        </patternFill>
      </fill>
    </dxf>
    <dxf>
      <font>
        <color auto="1"/>
      </font>
      <fill>
        <patternFill>
          <bgColor theme="1"/>
        </patternFill>
      </fill>
    </dxf>
    <dxf>
      <fill>
        <patternFill>
          <bgColor theme="1"/>
        </patternFill>
      </fill>
    </dxf>
    <dxf>
      <fill>
        <patternFill>
          <bgColor theme="1"/>
        </patternFill>
      </fill>
    </dxf>
    <dxf>
      <fill>
        <patternFill patternType="solid">
          <bgColor theme="1"/>
        </patternFill>
      </fill>
    </dxf>
    <dxf>
      <fill>
        <patternFill patternType="solid">
          <bgColor theme="1"/>
        </patternFill>
      </fill>
    </dxf>
    <dxf>
      <fill>
        <patternFill patternType="solid">
          <bgColor theme="1"/>
        </patternFill>
      </fill>
    </dxf>
    <dxf>
      <font>
        <color auto="1"/>
      </font>
      <fill>
        <patternFill>
          <bgColor rgb="FFFF0000"/>
        </patternFill>
      </fill>
    </dxf>
    <dxf>
      <font>
        <color auto="1"/>
      </font>
      <fill>
        <patternFill>
          <bgColor theme="1"/>
        </patternFill>
      </fill>
    </dxf>
    <dxf>
      <fill>
        <patternFill>
          <bgColor theme="0" tint="-0.24994659260841701"/>
        </patternFill>
      </fill>
    </dxf>
    <dxf>
      <font>
        <color auto="1"/>
      </font>
      <fill>
        <patternFill>
          <bgColor rgb="FFFF0000"/>
        </patternFill>
      </fill>
    </dxf>
    <dxf>
      <fill>
        <patternFill>
          <bgColor rgb="FFFF0000"/>
        </patternFill>
      </fill>
    </dxf>
    <dxf>
      <font>
        <b/>
        <i val="0"/>
      </font>
      <fill>
        <patternFill>
          <bgColor rgb="FFFF0000"/>
        </patternFill>
      </fill>
    </dxf>
    <dxf>
      <fill>
        <patternFill>
          <bgColor rgb="FF00B050"/>
        </patternFill>
      </fill>
    </dxf>
    <dxf>
      <fill>
        <patternFill>
          <bgColor rgb="FF00B050"/>
        </patternFill>
      </fill>
    </dxf>
    <dxf>
      <fill>
        <patternFill>
          <bgColor rgb="FFFFFF00"/>
        </patternFill>
      </fill>
    </dxf>
    <dxf>
      <font>
        <color rgb="FFFF0000"/>
      </font>
    </dxf>
    <dxf>
      <fill>
        <patternFill>
          <bgColor theme="1"/>
        </patternFill>
      </fill>
    </dxf>
    <dxf>
      <fill>
        <patternFill>
          <bgColor theme="1"/>
        </patternFill>
      </fill>
    </dxf>
    <dxf>
      <fill>
        <patternFill patternType="solid">
          <bgColor theme="1"/>
        </patternFill>
      </fill>
    </dxf>
    <dxf>
      <fill>
        <patternFill patternType="solid">
          <bgColor theme="1"/>
        </patternFill>
      </fill>
    </dxf>
    <dxf>
      <fill>
        <patternFill patternType="solid">
          <bgColor theme="1"/>
        </patternFill>
      </fill>
    </dxf>
    <dxf>
      <font>
        <color auto="1"/>
      </font>
      <fill>
        <patternFill>
          <bgColor rgb="FFFF0000"/>
        </patternFill>
      </fill>
    </dxf>
    <dxf>
      <font>
        <color auto="1"/>
      </font>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依頼書!$AF$21" lockText="1" noThreeD="1"/>
</file>

<file path=xl/ctrlProps/ctrlProp10.xml><?xml version="1.0" encoding="utf-8"?>
<formControlPr xmlns="http://schemas.microsoft.com/office/spreadsheetml/2009/9/main" objectType="CheckBox" fmlaLink="$AF$33" lockText="1" noThreeD="1"/>
</file>

<file path=xl/ctrlProps/ctrlProp100.xml><?xml version="1.0" encoding="utf-8"?>
<formControlPr xmlns="http://schemas.microsoft.com/office/spreadsheetml/2009/9/main" objectType="CheckBox" fmlaLink="記入例【学外者】!$AG$27" lockText="1" noThreeD="1"/>
</file>

<file path=xl/ctrlProps/ctrlProp101.xml><?xml version="1.0" encoding="utf-8"?>
<formControlPr xmlns="http://schemas.microsoft.com/office/spreadsheetml/2009/9/main" objectType="CheckBox" fmlaLink="記入例【学外者】!$AH$27" lockText="1" noThreeD="1"/>
</file>

<file path=xl/ctrlProps/ctrlProp102.xml><?xml version="1.0" encoding="utf-8"?>
<formControlPr xmlns="http://schemas.microsoft.com/office/spreadsheetml/2009/9/main" objectType="CheckBox" fmlaLink="記入例【学外者】!$AI$27" lockText="1" noThreeD="1"/>
</file>

<file path=xl/ctrlProps/ctrlProp103.xml><?xml version="1.0" encoding="utf-8"?>
<formControlPr xmlns="http://schemas.microsoft.com/office/spreadsheetml/2009/9/main" objectType="CheckBox" checked="Checked" fmlaLink="記入例【学外者】!$AF$42" lockText="1" noThreeD="1"/>
</file>

<file path=xl/ctrlProps/ctrlProp104.xml><?xml version="1.0" encoding="utf-8"?>
<formControlPr xmlns="http://schemas.microsoft.com/office/spreadsheetml/2009/9/main" objectType="CheckBox" fmlaLink="記入例【学外者】!$AG$42" lockText="1" noThreeD="1"/>
</file>

<file path=xl/ctrlProps/ctrlProp105.xml><?xml version="1.0" encoding="utf-8"?>
<formControlPr xmlns="http://schemas.microsoft.com/office/spreadsheetml/2009/9/main" objectType="CheckBox" fmlaLink="記入例【学外者】!$AH$42" lockText="1" noThreeD="1"/>
</file>

<file path=xl/ctrlProps/ctrlProp106.xml><?xml version="1.0" encoding="utf-8"?>
<formControlPr xmlns="http://schemas.microsoft.com/office/spreadsheetml/2009/9/main" objectType="CheckBox" fmlaLink="記入例【学外者】!$AJ$27" lockText="1" noThreeD="1"/>
</file>

<file path=xl/ctrlProps/ctrlProp107.xml><?xml version="1.0" encoding="utf-8"?>
<formControlPr xmlns="http://schemas.microsoft.com/office/spreadsheetml/2009/9/main" objectType="CheckBox" checked="Checked" fmlaLink="$AF$4" lockText="1" noThreeD="1"/>
</file>

<file path=xl/ctrlProps/ctrlProp108.xml><?xml version="1.0" encoding="utf-8"?>
<formControlPr xmlns="http://schemas.microsoft.com/office/spreadsheetml/2009/9/main" objectType="CheckBox" fmlaLink="記入例【学外者】!$AF$10" lockText="1" noThreeD="1"/>
</file>

<file path=xl/ctrlProps/ctrlProp109.xml><?xml version="1.0" encoding="utf-8"?>
<formControlPr xmlns="http://schemas.microsoft.com/office/spreadsheetml/2009/9/main" objectType="CheckBox" fmlaLink="記入例【学外者】!$AG$10" lockText="1" noThreeD="1"/>
</file>

<file path=xl/ctrlProps/ctrlProp11.xml><?xml version="1.0" encoding="utf-8"?>
<formControlPr xmlns="http://schemas.microsoft.com/office/spreadsheetml/2009/9/main" objectType="CheckBox" fmlaLink="$AG$33" lockText="1" noThreeD="1"/>
</file>

<file path=xl/ctrlProps/ctrlProp110.xml><?xml version="1.0" encoding="utf-8"?>
<formControlPr xmlns="http://schemas.microsoft.com/office/spreadsheetml/2009/9/main" objectType="CheckBox" fmlaLink="記入例【学外者】!$AH$10" lockText="1" noThreeD="1"/>
</file>

<file path=xl/ctrlProps/ctrlProp111.xml><?xml version="1.0" encoding="utf-8"?>
<formControlPr xmlns="http://schemas.microsoft.com/office/spreadsheetml/2009/9/main" objectType="CheckBox" fmlaLink="記入例【学外者】!$AK$10" lockText="1" noThreeD="1"/>
</file>

<file path=xl/ctrlProps/ctrlProp112.xml><?xml version="1.0" encoding="utf-8"?>
<formControlPr xmlns="http://schemas.microsoft.com/office/spreadsheetml/2009/9/main" objectType="CheckBox" checked="Checked" fmlaLink="記入例【学外者】!$AJ$10" lockText="1" noThreeD="1"/>
</file>

<file path=xl/ctrlProps/ctrlProp113.xml><?xml version="1.0" encoding="utf-8"?>
<formControlPr xmlns="http://schemas.microsoft.com/office/spreadsheetml/2009/9/main" objectType="CheckBox" fmlaLink="$AF$33" lockText="1" noThreeD="1"/>
</file>

<file path=xl/ctrlProps/ctrlProp114.xml><?xml version="1.0" encoding="utf-8"?>
<formControlPr xmlns="http://schemas.microsoft.com/office/spreadsheetml/2009/9/main" objectType="CheckBox" fmlaLink="$AG$33" lockText="1" noThreeD="1"/>
</file>

<file path=xl/ctrlProps/ctrlProp115.xml><?xml version="1.0" encoding="utf-8"?>
<formControlPr xmlns="http://schemas.microsoft.com/office/spreadsheetml/2009/9/main" objectType="CheckBox" fmlaLink="$AH$33" lockText="1" noThreeD="1"/>
</file>

<file path=xl/ctrlProps/ctrlProp116.xml><?xml version="1.0" encoding="utf-8"?>
<formControlPr xmlns="http://schemas.microsoft.com/office/spreadsheetml/2009/9/main" objectType="CheckBox" fmlaLink="記入例【学外者】!$AF$36" lockText="1" noThreeD="1"/>
</file>

<file path=xl/ctrlProps/ctrlProp117.xml><?xml version="1.0" encoding="utf-8"?>
<formControlPr xmlns="http://schemas.microsoft.com/office/spreadsheetml/2009/9/main" objectType="CheckBox" fmlaLink="記入例【学外者】!$AG$36" lockText="1" noThreeD="1"/>
</file>

<file path=xl/ctrlProps/ctrlProp118.xml><?xml version="1.0" encoding="utf-8"?>
<formControlPr xmlns="http://schemas.microsoft.com/office/spreadsheetml/2009/9/main" objectType="CheckBox" fmlaLink="$AG$4" lockText="1" noThreeD="1"/>
</file>

<file path=xl/ctrlProps/ctrlProp119.xml><?xml version="1.0" encoding="utf-8"?>
<formControlPr xmlns="http://schemas.microsoft.com/office/spreadsheetml/2009/9/main" objectType="CheckBox" fmlaLink="記入例【学外者】!$AL$10" lockText="1" noThreeD="1"/>
</file>

<file path=xl/ctrlProps/ctrlProp12.xml><?xml version="1.0" encoding="utf-8"?>
<formControlPr xmlns="http://schemas.microsoft.com/office/spreadsheetml/2009/9/main" objectType="CheckBox" fmlaLink="$AH$33" lockText="1" noThreeD="1"/>
</file>

<file path=xl/ctrlProps/ctrlProp120.xml><?xml version="1.0" encoding="utf-8"?>
<formControlPr xmlns="http://schemas.microsoft.com/office/spreadsheetml/2009/9/main" objectType="CheckBox" fmlaLink="$AF$30" lockText="1" noThreeD="1"/>
</file>

<file path=xl/ctrlProps/ctrlProp121.xml><?xml version="1.0" encoding="utf-8"?>
<formControlPr xmlns="http://schemas.microsoft.com/office/spreadsheetml/2009/9/main" objectType="CheckBox" fmlaLink="$AG$30" lockText="1" noThreeD="1"/>
</file>

<file path=xl/ctrlProps/ctrlProp122.xml><?xml version="1.0" encoding="utf-8"?>
<formControlPr xmlns="http://schemas.microsoft.com/office/spreadsheetml/2009/9/main" objectType="CheckBox" fmlaLink="$AF$7" lockText="1" noThreeD="1"/>
</file>

<file path=xl/ctrlProps/ctrlProp123.xml><?xml version="1.0" encoding="utf-8"?>
<formControlPr xmlns="http://schemas.microsoft.com/office/spreadsheetml/2009/9/main" objectType="CheckBox" fmlaLink="$AG$7" lockText="1" noThreeD="1"/>
</file>

<file path=xl/ctrlProps/ctrlProp124.xml><?xml version="1.0" encoding="utf-8"?>
<formControlPr xmlns="http://schemas.microsoft.com/office/spreadsheetml/2009/9/main" objectType="CheckBox" checked="Checked" fmlaLink="記入例【学外者】!$AF$18" lockText="1" noThreeD="1"/>
</file>

<file path=xl/ctrlProps/ctrlProp125.xml><?xml version="1.0" encoding="utf-8"?>
<formControlPr xmlns="http://schemas.microsoft.com/office/spreadsheetml/2009/9/main" objectType="CheckBox" fmlaLink="記入例【学外者】!$AG$18" lockText="1" noThreeD="1"/>
</file>

<file path=xl/ctrlProps/ctrlProp126.xml><?xml version="1.0" encoding="utf-8"?>
<formControlPr xmlns="http://schemas.microsoft.com/office/spreadsheetml/2009/9/main" objectType="CheckBox" fmlaLink="$AF$24" lockText="1" noThreeD="1"/>
</file>

<file path=xl/ctrlProps/ctrlProp127.xml><?xml version="1.0" encoding="utf-8"?>
<formControlPr xmlns="http://schemas.microsoft.com/office/spreadsheetml/2009/9/main" objectType="CheckBox" checked="Checked" fmlaLink="$AG$24" lockText="1" noThreeD="1"/>
</file>

<file path=xl/ctrlProps/ctrlProp128.xml><?xml version="1.0" encoding="utf-8"?>
<formControlPr xmlns="http://schemas.microsoft.com/office/spreadsheetml/2009/9/main" objectType="CheckBox" fmlaLink="$AH$24" lockText="1" noThreeD="1"/>
</file>

<file path=xl/ctrlProps/ctrlProp129.xml><?xml version="1.0" encoding="utf-8"?>
<formControlPr xmlns="http://schemas.microsoft.com/office/spreadsheetml/2009/9/main" objectType="CheckBox" checked="Checked" fmlaLink="記入例【受領代理人】!$AF$21" lockText="1" noThreeD="1"/>
</file>

<file path=xl/ctrlProps/ctrlProp13.xml><?xml version="1.0" encoding="utf-8"?>
<formControlPr xmlns="http://schemas.microsoft.com/office/spreadsheetml/2009/9/main" objectType="CheckBox" fmlaLink="依頼書!$AF$18" lockText="1" noThreeD="1"/>
</file>

<file path=xl/ctrlProps/ctrlProp130.xml><?xml version="1.0" encoding="utf-8"?>
<formControlPr xmlns="http://schemas.microsoft.com/office/spreadsheetml/2009/9/main" objectType="CheckBox" fmlaLink="記入例【受領代理人】!$AG$21" lockText="1" noThreeD="1"/>
</file>

<file path=xl/ctrlProps/ctrlProp131.xml><?xml version="1.0" encoding="utf-8"?>
<formControlPr xmlns="http://schemas.microsoft.com/office/spreadsheetml/2009/9/main" objectType="CheckBox" fmlaLink="記入例【受領代理人】!$AF$27" lockText="1" noThreeD="1"/>
</file>

<file path=xl/ctrlProps/ctrlProp132.xml><?xml version="1.0" encoding="utf-8"?>
<formControlPr xmlns="http://schemas.microsoft.com/office/spreadsheetml/2009/9/main" objectType="CheckBox" fmlaLink="記入例【受領代理人】!$AG$27" lockText="1" noThreeD="1"/>
</file>

<file path=xl/ctrlProps/ctrlProp133.xml><?xml version="1.0" encoding="utf-8"?>
<formControlPr xmlns="http://schemas.microsoft.com/office/spreadsheetml/2009/9/main" objectType="CheckBox" fmlaLink="記入例【受領代理人】!$AH$27" lockText="1" noThreeD="1"/>
</file>

<file path=xl/ctrlProps/ctrlProp134.xml><?xml version="1.0" encoding="utf-8"?>
<formControlPr xmlns="http://schemas.microsoft.com/office/spreadsheetml/2009/9/main" objectType="CheckBox" fmlaLink="記入例【受領代理人】!$AI$27" lockText="1" noThreeD="1"/>
</file>

<file path=xl/ctrlProps/ctrlProp135.xml><?xml version="1.0" encoding="utf-8"?>
<formControlPr xmlns="http://schemas.microsoft.com/office/spreadsheetml/2009/9/main" objectType="CheckBox" checked="Checked" fmlaLink="記入例【受領代理人】!$AF$42" lockText="1" noThreeD="1"/>
</file>

<file path=xl/ctrlProps/ctrlProp136.xml><?xml version="1.0" encoding="utf-8"?>
<formControlPr xmlns="http://schemas.microsoft.com/office/spreadsheetml/2009/9/main" objectType="CheckBox" fmlaLink="記入例【受領代理人】!$AG$42" lockText="1" noThreeD="1"/>
</file>

<file path=xl/ctrlProps/ctrlProp137.xml><?xml version="1.0" encoding="utf-8"?>
<formControlPr xmlns="http://schemas.microsoft.com/office/spreadsheetml/2009/9/main" objectType="CheckBox" fmlaLink="記入例【受領代理人】!$AH$42" lockText="1" noThreeD="1"/>
</file>

<file path=xl/ctrlProps/ctrlProp138.xml><?xml version="1.0" encoding="utf-8"?>
<formControlPr xmlns="http://schemas.microsoft.com/office/spreadsheetml/2009/9/main" objectType="CheckBox" fmlaLink="記入例【受領代理人】!$AJ$27" lockText="1" noThreeD="1"/>
</file>

<file path=xl/ctrlProps/ctrlProp139.xml><?xml version="1.0" encoding="utf-8"?>
<formControlPr xmlns="http://schemas.microsoft.com/office/spreadsheetml/2009/9/main" objectType="CheckBox" checked="Checked" fmlaLink="$AF$4" lockText="1" noThreeD="1"/>
</file>

<file path=xl/ctrlProps/ctrlProp14.xml><?xml version="1.0" encoding="utf-8"?>
<formControlPr xmlns="http://schemas.microsoft.com/office/spreadsheetml/2009/9/main" objectType="CheckBox" fmlaLink="$AG$4" lockText="1" noThreeD="1"/>
</file>

<file path=xl/ctrlProps/ctrlProp140.xml><?xml version="1.0" encoding="utf-8"?>
<formControlPr xmlns="http://schemas.microsoft.com/office/spreadsheetml/2009/9/main" objectType="CheckBox" fmlaLink="記入例【受領代理人】!$AF$10" lockText="1" noThreeD="1"/>
</file>

<file path=xl/ctrlProps/ctrlProp141.xml><?xml version="1.0" encoding="utf-8"?>
<formControlPr xmlns="http://schemas.microsoft.com/office/spreadsheetml/2009/9/main" objectType="CheckBox" fmlaLink="記入例【受領代理人】!$AG$10" lockText="1" noThreeD="1"/>
</file>

<file path=xl/ctrlProps/ctrlProp142.xml><?xml version="1.0" encoding="utf-8"?>
<formControlPr xmlns="http://schemas.microsoft.com/office/spreadsheetml/2009/9/main" objectType="CheckBox" fmlaLink="記入例【受領代理人】!$AH$10" lockText="1" noThreeD="1"/>
</file>

<file path=xl/ctrlProps/ctrlProp143.xml><?xml version="1.0" encoding="utf-8"?>
<formControlPr xmlns="http://schemas.microsoft.com/office/spreadsheetml/2009/9/main" objectType="CheckBox" checked="Checked" fmlaLink="記入例【受領代理人】!$AK$10" lockText="1" noThreeD="1"/>
</file>

<file path=xl/ctrlProps/ctrlProp144.xml><?xml version="1.0" encoding="utf-8"?>
<formControlPr xmlns="http://schemas.microsoft.com/office/spreadsheetml/2009/9/main" objectType="CheckBox" fmlaLink="記入例【受領代理人】!$AJ$10" lockText="1" noThreeD="1"/>
</file>

<file path=xl/ctrlProps/ctrlProp145.xml><?xml version="1.0" encoding="utf-8"?>
<formControlPr xmlns="http://schemas.microsoft.com/office/spreadsheetml/2009/9/main" objectType="CheckBox" fmlaLink="$AF$33" lockText="1" noThreeD="1"/>
</file>

<file path=xl/ctrlProps/ctrlProp146.xml><?xml version="1.0" encoding="utf-8"?>
<formControlPr xmlns="http://schemas.microsoft.com/office/spreadsheetml/2009/9/main" objectType="CheckBox" fmlaLink="$AG$33" lockText="1" noThreeD="1"/>
</file>

<file path=xl/ctrlProps/ctrlProp147.xml><?xml version="1.0" encoding="utf-8"?>
<formControlPr xmlns="http://schemas.microsoft.com/office/spreadsheetml/2009/9/main" objectType="CheckBox" fmlaLink="$AH$33" lockText="1" noThreeD="1"/>
</file>

<file path=xl/ctrlProps/ctrlProp148.xml><?xml version="1.0" encoding="utf-8"?>
<formControlPr xmlns="http://schemas.microsoft.com/office/spreadsheetml/2009/9/main" objectType="CheckBox" fmlaLink="記入例【受領代理人】!$AF$36" lockText="1" noThreeD="1"/>
</file>

<file path=xl/ctrlProps/ctrlProp149.xml><?xml version="1.0" encoding="utf-8"?>
<formControlPr xmlns="http://schemas.microsoft.com/office/spreadsheetml/2009/9/main" objectType="CheckBox" fmlaLink="記入例【受領代理人】!$AG$36" lockText="1" noThreeD="1"/>
</file>

<file path=xl/ctrlProps/ctrlProp15.xml><?xml version="1.0" encoding="utf-8"?>
<formControlPr xmlns="http://schemas.microsoft.com/office/spreadsheetml/2009/9/main" objectType="CheckBox" fmlaLink="依頼書!$AG$18" lockText="1" noThreeD="1"/>
</file>

<file path=xl/ctrlProps/ctrlProp150.xml><?xml version="1.0" encoding="utf-8"?>
<formControlPr xmlns="http://schemas.microsoft.com/office/spreadsheetml/2009/9/main" objectType="CheckBox" checked="Checked" fmlaLink="記入例【受領代理人】!$AF$18" lockText="1" noThreeD="1"/>
</file>

<file path=xl/ctrlProps/ctrlProp151.xml><?xml version="1.0" encoding="utf-8"?>
<formControlPr xmlns="http://schemas.microsoft.com/office/spreadsheetml/2009/9/main" objectType="CheckBox" fmlaLink="$AG$4" lockText="1" noThreeD="1"/>
</file>

<file path=xl/ctrlProps/ctrlProp152.xml><?xml version="1.0" encoding="utf-8"?>
<formControlPr xmlns="http://schemas.microsoft.com/office/spreadsheetml/2009/9/main" objectType="CheckBox" fmlaLink="記入例【受領代理人】!$AL$10" lockText="1" noThreeD="1"/>
</file>

<file path=xl/ctrlProps/ctrlProp153.xml><?xml version="1.0" encoding="utf-8"?>
<formControlPr xmlns="http://schemas.microsoft.com/office/spreadsheetml/2009/9/main" objectType="CheckBox" fmlaLink="記入例【受領代理人】!$AG$18" lockText="1" noThreeD="1"/>
</file>

<file path=xl/ctrlProps/ctrlProp154.xml><?xml version="1.0" encoding="utf-8"?>
<formControlPr xmlns="http://schemas.microsoft.com/office/spreadsheetml/2009/9/main" objectType="CheckBox" fmlaLink="$AF$24" lockText="1" noThreeD="1"/>
</file>

<file path=xl/ctrlProps/ctrlProp155.xml><?xml version="1.0" encoding="utf-8"?>
<formControlPr xmlns="http://schemas.microsoft.com/office/spreadsheetml/2009/9/main" objectType="CheckBox" checked="Checked" fmlaLink="$AG$24" lockText="1" noThreeD="1"/>
</file>

<file path=xl/ctrlProps/ctrlProp156.xml><?xml version="1.0" encoding="utf-8"?>
<formControlPr xmlns="http://schemas.microsoft.com/office/spreadsheetml/2009/9/main" objectType="CheckBox" fmlaLink="$AH$24" lockText="1" noThreeD="1"/>
</file>

<file path=xl/ctrlProps/ctrlProp157.xml><?xml version="1.0" encoding="utf-8"?>
<formControlPr xmlns="http://schemas.microsoft.com/office/spreadsheetml/2009/9/main" objectType="CheckBox" fmlaLink="$AF$30" lockText="1" noThreeD="1"/>
</file>

<file path=xl/ctrlProps/ctrlProp158.xml><?xml version="1.0" encoding="utf-8"?>
<formControlPr xmlns="http://schemas.microsoft.com/office/spreadsheetml/2009/9/main" objectType="CheckBox" fmlaLink="$AG$30" lockText="1" noThreeD="1"/>
</file>

<file path=xl/ctrlProps/ctrlProp159.xml><?xml version="1.0" encoding="utf-8"?>
<formControlPr xmlns="http://schemas.microsoft.com/office/spreadsheetml/2009/9/main" objectType="CheckBox" fmlaLink="$AF$7" lockText="1" noThreeD="1"/>
</file>

<file path=xl/ctrlProps/ctrlProp16.xml><?xml version="1.0" encoding="utf-8"?>
<formControlPr xmlns="http://schemas.microsoft.com/office/spreadsheetml/2009/9/main" objectType="CheckBox" fmlaLink="$AF$24" lockText="1" noThreeD="1"/>
</file>

<file path=xl/ctrlProps/ctrlProp160.xml><?xml version="1.0" encoding="utf-8"?>
<formControlPr xmlns="http://schemas.microsoft.com/office/spreadsheetml/2009/9/main" objectType="CheckBox" fmlaLink="$AG$7" lockText="1" noThreeD="1"/>
</file>

<file path=xl/ctrlProps/ctrlProp161.xml><?xml version="1.0" encoding="utf-8"?>
<formControlPr xmlns="http://schemas.microsoft.com/office/spreadsheetml/2009/9/main" objectType="CheckBox" checked="Checked" fmlaLink="'記入例【企業、団体等】'!$AF$21" lockText="1" noThreeD="1"/>
</file>

<file path=xl/ctrlProps/ctrlProp162.xml><?xml version="1.0" encoding="utf-8"?>
<formControlPr xmlns="http://schemas.microsoft.com/office/spreadsheetml/2009/9/main" objectType="CheckBox" fmlaLink="'記入例【企業、団体等】'!$AG$21" lockText="1" noThreeD="1"/>
</file>

<file path=xl/ctrlProps/ctrlProp163.xml><?xml version="1.0" encoding="utf-8"?>
<formControlPr xmlns="http://schemas.microsoft.com/office/spreadsheetml/2009/9/main" objectType="CheckBox" fmlaLink="'記入例【企業、団体等】'!$AF$27" lockText="1" noThreeD="1"/>
</file>

<file path=xl/ctrlProps/ctrlProp164.xml><?xml version="1.0" encoding="utf-8"?>
<formControlPr xmlns="http://schemas.microsoft.com/office/spreadsheetml/2009/9/main" objectType="CheckBox" checked="Checked" fmlaLink="'記入例【企業、団体等】'!$AG$27" lockText="1" noThreeD="1"/>
</file>

<file path=xl/ctrlProps/ctrlProp165.xml><?xml version="1.0" encoding="utf-8"?>
<formControlPr xmlns="http://schemas.microsoft.com/office/spreadsheetml/2009/9/main" objectType="CheckBox" fmlaLink="'記入例【企業、団体等】'!$AH$27" lockText="1" noThreeD="1"/>
</file>

<file path=xl/ctrlProps/ctrlProp166.xml><?xml version="1.0" encoding="utf-8"?>
<formControlPr xmlns="http://schemas.microsoft.com/office/spreadsheetml/2009/9/main" objectType="CheckBox" fmlaLink="'記入例【企業、団体等】'!$AI$27" lockText="1" noThreeD="1"/>
</file>

<file path=xl/ctrlProps/ctrlProp167.xml><?xml version="1.0" encoding="utf-8"?>
<formControlPr xmlns="http://schemas.microsoft.com/office/spreadsheetml/2009/9/main" objectType="CheckBox" checked="Checked" fmlaLink="'記入例【企業、団体等】'!$AF$42" lockText="1" noThreeD="1"/>
</file>

<file path=xl/ctrlProps/ctrlProp168.xml><?xml version="1.0" encoding="utf-8"?>
<formControlPr xmlns="http://schemas.microsoft.com/office/spreadsheetml/2009/9/main" objectType="CheckBox" fmlaLink="'記入例【企業、団体等】'!$AG$42" lockText="1" noThreeD="1"/>
</file>

<file path=xl/ctrlProps/ctrlProp169.xml><?xml version="1.0" encoding="utf-8"?>
<formControlPr xmlns="http://schemas.microsoft.com/office/spreadsheetml/2009/9/main" objectType="CheckBox" fmlaLink="'記入例【企業、団体等】'!$AH$42" lockText="1" noThreeD="1"/>
</file>

<file path=xl/ctrlProps/ctrlProp17.xml><?xml version="1.0" encoding="utf-8"?>
<formControlPr xmlns="http://schemas.microsoft.com/office/spreadsheetml/2009/9/main" objectType="CheckBox" fmlaLink="$AG$24" lockText="1" noThreeD="1"/>
</file>

<file path=xl/ctrlProps/ctrlProp170.xml><?xml version="1.0" encoding="utf-8"?>
<formControlPr xmlns="http://schemas.microsoft.com/office/spreadsheetml/2009/9/main" objectType="CheckBox" fmlaLink="'記入例【企業、団体等】'!$AJ$27" lockText="1" noThreeD="1"/>
</file>

<file path=xl/ctrlProps/ctrlProp171.xml><?xml version="1.0" encoding="utf-8"?>
<formControlPr xmlns="http://schemas.microsoft.com/office/spreadsheetml/2009/9/main" objectType="CheckBox" checked="Checked" fmlaLink="$AF$4" lockText="1" noThreeD="1"/>
</file>

<file path=xl/ctrlProps/ctrlProp172.xml><?xml version="1.0" encoding="utf-8"?>
<formControlPr xmlns="http://schemas.microsoft.com/office/spreadsheetml/2009/9/main" objectType="CheckBox" fmlaLink="'記入例【企業、団体等】'!$AF$10" lockText="1" noThreeD="1"/>
</file>

<file path=xl/ctrlProps/ctrlProp173.xml><?xml version="1.0" encoding="utf-8"?>
<formControlPr xmlns="http://schemas.microsoft.com/office/spreadsheetml/2009/9/main" objectType="CheckBox" fmlaLink="'記入例【企業、団体等】'!$AG$10" lockText="1" noThreeD="1"/>
</file>

<file path=xl/ctrlProps/ctrlProp174.xml><?xml version="1.0" encoding="utf-8"?>
<formControlPr xmlns="http://schemas.microsoft.com/office/spreadsheetml/2009/9/main" objectType="CheckBox" fmlaLink="'記入例【企業、団体等】'!$AH$10" lockText="1" noThreeD="1"/>
</file>

<file path=xl/ctrlProps/ctrlProp175.xml><?xml version="1.0" encoding="utf-8"?>
<formControlPr xmlns="http://schemas.microsoft.com/office/spreadsheetml/2009/9/main" objectType="CheckBox" fmlaLink="'記入例【企業、団体等】'!$AK$10" lockText="1" noThreeD="1"/>
</file>

<file path=xl/ctrlProps/ctrlProp176.xml><?xml version="1.0" encoding="utf-8"?>
<formControlPr xmlns="http://schemas.microsoft.com/office/spreadsheetml/2009/9/main" objectType="CheckBox" fmlaLink="'記入例【企業、団体等】'!$AJ$10" lockText="1" noThreeD="1"/>
</file>

<file path=xl/ctrlProps/ctrlProp177.xml><?xml version="1.0" encoding="utf-8"?>
<formControlPr xmlns="http://schemas.microsoft.com/office/spreadsheetml/2009/9/main" objectType="CheckBox" checked="Checked" fmlaLink="$AF$33" lockText="1" noThreeD="1"/>
</file>

<file path=xl/ctrlProps/ctrlProp178.xml><?xml version="1.0" encoding="utf-8"?>
<formControlPr xmlns="http://schemas.microsoft.com/office/spreadsheetml/2009/9/main" objectType="CheckBox" fmlaLink="$AG$33" lockText="1" noThreeD="1"/>
</file>

<file path=xl/ctrlProps/ctrlProp179.xml><?xml version="1.0" encoding="utf-8"?>
<formControlPr xmlns="http://schemas.microsoft.com/office/spreadsheetml/2009/9/main" objectType="CheckBox" fmlaLink="$AH$33" lockText="1" noThreeD="1"/>
</file>

<file path=xl/ctrlProps/ctrlProp18.xml><?xml version="1.0" encoding="utf-8"?>
<formControlPr xmlns="http://schemas.microsoft.com/office/spreadsheetml/2009/9/main" objectType="CheckBox" fmlaLink="$AH$24" lockText="1" noThreeD="1"/>
</file>

<file path=xl/ctrlProps/ctrlProp180.xml><?xml version="1.0" encoding="utf-8"?>
<formControlPr xmlns="http://schemas.microsoft.com/office/spreadsheetml/2009/9/main" objectType="CheckBox" checked="Checked" fmlaLink="'記入例【企業、団体等】'!$AF$36" lockText="1" noThreeD="1"/>
</file>

<file path=xl/ctrlProps/ctrlProp181.xml><?xml version="1.0" encoding="utf-8"?>
<formControlPr xmlns="http://schemas.microsoft.com/office/spreadsheetml/2009/9/main" objectType="CheckBox" fmlaLink="'記入例【企業、団体等】'!$AG$36" lockText="1" noThreeD="1"/>
</file>

<file path=xl/ctrlProps/ctrlProp182.xml><?xml version="1.0" encoding="utf-8"?>
<formControlPr xmlns="http://schemas.microsoft.com/office/spreadsheetml/2009/9/main" objectType="CheckBox" fmlaLink="'記入例【企業、団体等】'!$AF$18" lockText="1" noThreeD="1"/>
</file>

<file path=xl/ctrlProps/ctrlProp183.xml><?xml version="1.0" encoding="utf-8"?>
<formControlPr xmlns="http://schemas.microsoft.com/office/spreadsheetml/2009/9/main" objectType="CheckBox" fmlaLink="$AG$4" lockText="1" noThreeD="1"/>
</file>

<file path=xl/ctrlProps/ctrlProp184.xml><?xml version="1.0" encoding="utf-8"?>
<formControlPr xmlns="http://schemas.microsoft.com/office/spreadsheetml/2009/9/main" objectType="CheckBox" checked="Checked" fmlaLink="'記入例【企業、団体等】'!$AL$10" lockText="1" noThreeD="1"/>
</file>

<file path=xl/ctrlProps/ctrlProp185.xml><?xml version="1.0" encoding="utf-8"?>
<formControlPr xmlns="http://schemas.microsoft.com/office/spreadsheetml/2009/9/main" objectType="CheckBox" fmlaLink="'記入例【企業、団体等】'!$AG$18" lockText="1" noThreeD="1"/>
</file>

<file path=xl/ctrlProps/ctrlProp186.xml><?xml version="1.0" encoding="utf-8"?>
<formControlPr xmlns="http://schemas.microsoft.com/office/spreadsheetml/2009/9/main" objectType="CheckBox" fmlaLink="$AF$24" lockText="1" noThreeD="1"/>
</file>

<file path=xl/ctrlProps/ctrlProp187.xml><?xml version="1.0" encoding="utf-8"?>
<formControlPr xmlns="http://schemas.microsoft.com/office/spreadsheetml/2009/9/main" objectType="CheckBox" fmlaLink="$AG$24" lockText="1" noThreeD="1"/>
</file>

<file path=xl/ctrlProps/ctrlProp188.xml><?xml version="1.0" encoding="utf-8"?>
<formControlPr xmlns="http://schemas.microsoft.com/office/spreadsheetml/2009/9/main" objectType="CheckBox" fmlaLink="$AH$24" lockText="1" noThreeD="1"/>
</file>

<file path=xl/ctrlProps/ctrlProp189.xml><?xml version="1.0" encoding="utf-8"?>
<formControlPr xmlns="http://schemas.microsoft.com/office/spreadsheetml/2009/9/main" objectType="CheckBox" checked="Checked" fmlaLink="$AF$30" lockText="1" noThreeD="1"/>
</file>

<file path=xl/ctrlProps/ctrlProp19.xml><?xml version="1.0" encoding="utf-8"?>
<formControlPr xmlns="http://schemas.microsoft.com/office/spreadsheetml/2009/9/main" objectType="CheckBox" fmlaLink="$AF$30" lockText="1" noThreeD="1"/>
</file>

<file path=xl/ctrlProps/ctrlProp190.xml><?xml version="1.0" encoding="utf-8"?>
<formControlPr xmlns="http://schemas.microsoft.com/office/spreadsheetml/2009/9/main" objectType="CheckBox" fmlaLink="$AG$30" lockText="1" noThreeD="1"/>
</file>

<file path=xl/ctrlProps/ctrlProp191.xml><?xml version="1.0" encoding="utf-8"?>
<formControlPr xmlns="http://schemas.microsoft.com/office/spreadsheetml/2009/9/main" objectType="CheckBox" fmlaLink="$AF$7" lockText="1" noThreeD="1"/>
</file>

<file path=xl/ctrlProps/ctrlProp192.xml><?xml version="1.0" encoding="utf-8"?>
<formControlPr xmlns="http://schemas.microsoft.com/office/spreadsheetml/2009/9/main" objectType="CheckBox" fmlaLink="$AG$7" lockText="1" noThreeD="1"/>
</file>

<file path=xl/ctrlProps/ctrlProp2.xml><?xml version="1.0" encoding="utf-8"?>
<formControlPr xmlns="http://schemas.microsoft.com/office/spreadsheetml/2009/9/main" objectType="CheckBox" fmlaLink="依頼書!$AG$21" lockText="1" noThreeD="1"/>
</file>

<file path=xl/ctrlProps/ctrlProp20.xml><?xml version="1.0" encoding="utf-8"?>
<formControlPr xmlns="http://schemas.microsoft.com/office/spreadsheetml/2009/9/main" objectType="CheckBox" fmlaLink="$AG$30" lockText="1" noThreeD="1"/>
</file>

<file path=xl/ctrlProps/ctrlProp21.xml><?xml version="1.0" encoding="utf-8"?>
<formControlPr xmlns="http://schemas.microsoft.com/office/spreadsheetml/2009/9/main" objectType="CheckBox" fmlaLink="依頼書!$AG$10" lockText="1" noThreeD="1"/>
</file>

<file path=xl/ctrlProps/ctrlProp22.xml><?xml version="1.0" encoding="utf-8"?>
<formControlPr xmlns="http://schemas.microsoft.com/office/spreadsheetml/2009/9/main" objectType="CheckBox" checked="Checked" fmlaLink="依頼書!$AH$10" lockText="1" noThreeD="1"/>
</file>

<file path=xl/ctrlProps/ctrlProp23.xml><?xml version="1.0" encoding="utf-8"?>
<formControlPr xmlns="http://schemas.microsoft.com/office/spreadsheetml/2009/9/main" objectType="CheckBox" fmlaLink="依頼書!$AG$27" lockText="1" noThreeD="1"/>
</file>

<file path=xl/ctrlProps/ctrlProp24.xml><?xml version="1.0" encoding="utf-8"?>
<formControlPr xmlns="http://schemas.microsoft.com/office/spreadsheetml/2009/9/main" objectType="CheckBox" fmlaLink="依頼書!$AH$27" lockText="1" noThreeD="1"/>
</file>

<file path=xl/ctrlProps/ctrlProp25.xml><?xml version="1.0" encoding="utf-8"?>
<formControlPr xmlns="http://schemas.microsoft.com/office/spreadsheetml/2009/9/main" objectType="CheckBox" fmlaLink="依頼書!$AI$27" lockText="1" noThreeD="1"/>
</file>

<file path=xl/ctrlProps/ctrlProp26.xml><?xml version="1.0" encoding="utf-8"?>
<formControlPr xmlns="http://schemas.microsoft.com/office/spreadsheetml/2009/9/main" objectType="CheckBox" fmlaLink="依頼書!$AJ$27" lockText="1" noThreeD="1"/>
</file>

<file path=xl/ctrlProps/ctrlProp27.xml><?xml version="1.0" encoding="utf-8"?>
<formControlPr xmlns="http://schemas.microsoft.com/office/spreadsheetml/2009/9/main" objectType="CheckBox" fmlaLink="依頼書!$AF$36" lockText="1" noThreeD="1"/>
</file>

<file path=xl/ctrlProps/ctrlProp28.xml><?xml version="1.0" encoding="utf-8"?>
<formControlPr xmlns="http://schemas.microsoft.com/office/spreadsheetml/2009/9/main" objectType="CheckBox" fmlaLink="依頼書!$AG$36" lockText="1" noThreeD="1"/>
</file>

<file path=xl/ctrlProps/ctrlProp29.xml><?xml version="1.0" encoding="utf-8"?>
<formControlPr xmlns="http://schemas.microsoft.com/office/spreadsheetml/2009/9/main" objectType="CheckBox" fmlaLink="$AG$7" lockText="1" noThreeD="1"/>
</file>

<file path=xl/ctrlProps/ctrlProp3.xml><?xml version="1.0" encoding="utf-8"?>
<formControlPr xmlns="http://schemas.microsoft.com/office/spreadsheetml/2009/9/main" objectType="CheckBox" fmlaLink="依頼書!$AF$27" lockText="1" noThreeD="1"/>
</file>

<file path=xl/ctrlProps/ctrlProp30.xml><?xml version="1.0" encoding="utf-8"?>
<formControlPr xmlns="http://schemas.microsoft.com/office/spreadsheetml/2009/9/main" objectType="CheckBox" fmlaLink="$AF$7" lockText="1" noThreeD="1"/>
</file>

<file path=xl/ctrlProps/ctrlProp31.xml><?xml version="1.0" encoding="utf-8"?>
<formControlPr xmlns="http://schemas.microsoft.com/office/spreadsheetml/2009/9/main" objectType="CheckBox" fmlaLink="依頼書!$AJ$10" lockText="1" noThreeD="1"/>
</file>

<file path=xl/ctrlProps/ctrlProp32.xml><?xml version="1.0" encoding="utf-8"?>
<formControlPr xmlns="http://schemas.microsoft.com/office/spreadsheetml/2009/9/main" objectType="CheckBox" fmlaLink="依頼書!$AL$10" lockText="1" noThreeD="1"/>
</file>

<file path=xl/ctrlProps/ctrlProp33.xml><?xml version="1.0" encoding="utf-8"?>
<formControlPr xmlns="http://schemas.microsoft.com/office/spreadsheetml/2009/9/main" objectType="CheckBox" checked="Checked" fmlaLink="'記入例【職員】 '!$AF$21" lockText="1" noThreeD="1"/>
</file>

<file path=xl/ctrlProps/ctrlProp34.xml><?xml version="1.0" encoding="utf-8"?>
<formControlPr xmlns="http://schemas.microsoft.com/office/spreadsheetml/2009/9/main" objectType="CheckBox" fmlaLink="'記入例【職員】 '!$AG$21" lockText="1" noThreeD="1"/>
</file>

<file path=xl/ctrlProps/ctrlProp35.xml><?xml version="1.0" encoding="utf-8"?>
<formControlPr xmlns="http://schemas.microsoft.com/office/spreadsheetml/2009/9/main" objectType="CheckBox" fmlaLink="'記入例【職員】 '!$AF$27" lockText="1" noThreeD="1"/>
</file>

<file path=xl/ctrlProps/ctrlProp36.xml><?xml version="1.0" encoding="utf-8"?>
<formControlPr xmlns="http://schemas.microsoft.com/office/spreadsheetml/2009/9/main" objectType="CheckBox" fmlaLink="'記入例【職員】 '!$AG$27" lockText="1" noThreeD="1"/>
</file>

<file path=xl/ctrlProps/ctrlProp37.xml><?xml version="1.0" encoding="utf-8"?>
<formControlPr xmlns="http://schemas.microsoft.com/office/spreadsheetml/2009/9/main" objectType="CheckBox" fmlaLink="'記入例【職員】 '!$AH$27" lockText="1" noThreeD="1"/>
</file>

<file path=xl/ctrlProps/ctrlProp38.xml><?xml version="1.0" encoding="utf-8"?>
<formControlPr xmlns="http://schemas.microsoft.com/office/spreadsheetml/2009/9/main" objectType="CheckBox" fmlaLink="'記入例【職員】 '!$AI$27" lockText="1" noThreeD="1"/>
</file>

<file path=xl/ctrlProps/ctrlProp39.xml><?xml version="1.0" encoding="utf-8"?>
<formControlPr xmlns="http://schemas.microsoft.com/office/spreadsheetml/2009/9/main" objectType="CheckBox" checked="Checked" fmlaLink="'記入例【職員】 '!$AF$42" lockText="1" noThreeD="1"/>
</file>

<file path=xl/ctrlProps/ctrlProp4.xml><?xml version="1.0" encoding="utf-8"?>
<formControlPr xmlns="http://schemas.microsoft.com/office/spreadsheetml/2009/9/main" objectType="CheckBox" checked="Checked" fmlaLink="依頼書!$AF$42" lockText="1" noThreeD="1"/>
</file>

<file path=xl/ctrlProps/ctrlProp40.xml><?xml version="1.0" encoding="utf-8"?>
<formControlPr xmlns="http://schemas.microsoft.com/office/spreadsheetml/2009/9/main" objectType="CheckBox" fmlaLink="'記入例【職員】 '!$AG$42" lockText="1" noThreeD="1"/>
</file>

<file path=xl/ctrlProps/ctrlProp41.xml><?xml version="1.0" encoding="utf-8"?>
<formControlPr xmlns="http://schemas.microsoft.com/office/spreadsheetml/2009/9/main" objectType="CheckBox" fmlaLink="'記入例【職員】 '!$AH$42" lockText="1" noThreeD="1"/>
</file>

<file path=xl/ctrlProps/ctrlProp42.xml><?xml version="1.0" encoding="utf-8"?>
<formControlPr xmlns="http://schemas.microsoft.com/office/spreadsheetml/2009/9/main" objectType="CheckBox" fmlaLink="'記入例【職員】 '!$AJ$27" lockText="1" noThreeD="1"/>
</file>

<file path=xl/ctrlProps/ctrlProp43.xml><?xml version="1.0" encoding="utf-8"?>
<formControlPr xmlns="http://schemas.microsoft.com/office/spreadsheetml/2009/9/main" objectType="CheckBox" checked="Checked" fmlaLink="$AF$4" lockText="1" noThreeD="1"/>
</file>

<file path=xl/ctrlProps/ctrlProp44.xml><?xml version="1.0" encoding="utf-8"?>
<formControlPr xmlns="http://schemas.microsoft.com/office/spreadsheetml/2009/9/main" objectType="CheckBox" checked="Checked" fmlaLink="'記入例【職員】 '!$AF$10" lockText="1" noThreeD="1"/>
</file>

<file path=xl/ctrlProps/ctrlProp45.xml><?xml version="1.0" encoding="utf-8"?>
<formControlPr xmlns="http://schemas.microsoft.com/office/spreadsheetml/2009/9/main" objectType="CheckBox" fmlaLink="'記入例【職員】 '!$AG$10" lockText="1" noThreeD="1"/>
</file>

<file path=xl/ctrlProps/ctrlProp46.xml><?xml version="1.0" encoding="utf-8"?>
<formControlPr xmlns="http://schemas.microsoft.com/office/spreadsheetml/2009/9/main" objectType="CheckBox" fmlaLink="'記入例【職員】 '!$AH$10" lockText="1" noThreeD="1"/>
</file>

<file path=xl/ctrlProps/ctrlProp47.xml><?xml version="1.0" encoding="utf-8"?>
<formControlPr xmlns="http://schemas.microsoft.com/office/spreadsheetml/2009/9/main" objectType="CheckBox" fmlaLink="'記入例【職員】 '!$AK$10" lockText="1" noThreeD="1"/>
</file>

<file path=xl/ctrlProps/ctrlProp48.xml><?xml version="1.0" encoding="utf-8"?>
<formControlPr xmlns="http://schemas.microsoft.com/office/spreadsheetml/2009/9/main" objectType="CheckBox" fmlaLink="'記入例【職員】 '!$AJ$10" lockText="1" noThreeD="1"/>
</file>

<file path=xl/ctrlProps/ctrlProp49.xml><?xml version="1.0" encoding="utf-8"?>
<formControlPr xmlns="http://schemas.microsoft.com/office/spreadsheetml/2009/9/main" objectType="CheckBox" fmlaLink="$AF$33" lockText="1" noThreeD="1"/>
</file>

<file path=xl/ctrlProps/ctrlProp5.xml><?xml version="1.0" encoding="utf-8"?>
<formControlPr xmlns="http://schemas.microsoft.com/office/spreadsheetml/2009/9/main" objectType="CheckBox" fmlaLink="依頼書!$AG$42" lockText="1" noThreeD="1"/>
</file>

<file path=xl/ctrlProps/ctrlProp50.xml><?xml version="1.0" encoding="utf-8"?>
<formControlPr xmlns="http://schemas.microsoft.com/office/spreadsheetml/2009/9/main" objectType="CheckBox" fmlaLink="$AG$33" lockText="1" noThreeD="1"/>
</file>

<file path=xl/ctrlProps/ctrlProp51.xml><?xml version="1.0" encoding="utf-8"?>
<formControlPr xmlns="http://schemas.microsoft.com/office/spreadsheetml/2009/9/main" objectType="CheckBox" fmlaLink="$AH$33" lockText="1" noThreeD="1"/>
</file>

<file path=xl/ctrlProps/ctrlProp52.xml><?xml version="1.0" encoding="utf-8"?>
<formControlPr xmlns="http://schemas.microsoft.com/office/spreadsheetml/2009/9/main" objectType="CheckBox" fmlaLink="'記入例【職員】 '!$AF$36" lockText="1" noThreeD="1"/>
</file>

<file path=xl/ctrlProps/ctrlProp53.xml><?xml version="1.0" encoding="utf-8"?>
<formControlPr xmlns="http://schemas.microsoft.com/office/spreadsheetml/2009/9/main" objectType="CheckBox" fmlaLink="'記入例【職員】 '!$AG$36" lockText="1" noThreeD="1"/>
</file>

<file path=xl/ctrlProps/ctrlProp54.xml><?xml version="1.0" encoding="utf-8"?>
<formControlPr xmlns="http://schemas.microsoft.com/office/spreadsheetml/2009/9/main" objectType="CheckBox" checked="Checked" fmlaLink="'記入例【職員】 '!$AF$18" lockText="1" noThreeD="1"/>
</file>

<file path=xl/ctrlProps/ctrlProp55.xml><?xml version="1.0" encoding="utf-8"?>
<formControlPr xmlns="http://schemas.microsoft.com/office/spreadsheetml/2009/9/main" objectType="CheckBox" fmlaLink="$AG$4" lockText="1" noThreeD="1"/>
</file>

<file path=xl/ctrlProps/ctrlProp56.xml><?xml version="1.0" encoding="utf-8"?>
<formControlPr xmlns="http://schemas.microsoft.com/office/spreadsheetml/2009/9/main" objectType="CheckBox" fmlaLink="'記入例【職員】 '!$AL$10" lockText="1" noThreeD="1"/>
</file>

<file path=xl/ctrlProps/ctrlProp57.xml><?xml version="1.0" encoding="utf-8"?>
<formControlPr xmlns="http://schemas.microsoft.com/office/spreadsheetml/2009/9/main" objectType="CheckBox" fmlaLink="'記入例【職員】 '!$AG$18" lockText="1" noThreeD="1"/>
</file>

<file path=xl/ctrlProps/ctrlProp58.xml><?xml version="1.0" encoding="utf-8"?>
<formControlPr xmlns="http://schemas.microsoft.com/office/spreadsheetml/2009/9/main" objectType="CheckBox" fmlaLink="$AF$24" lockText="1" noThreeD="1"/>
</file>

<file path=xl/ctrlProps/ctrlProp59.xml><?xml version="1.0" encoding="utf-8"?>
<formControlPr xmlns="http://schemas.microsoft.com/office/spreadsheetml/2009/9/main" objectType="CheckBox" checked="Checked" fmlaLink="$AG$24" lockText="1" noThreeD="1"/>
</file>

<file path=xl/ctrlProps/ctrlProp6.xml><?xml version="1.0" encoding="utf-8"?>
<formControlPr xmlns="http://schemas.microsoft.com/office/spreadsheetml/2009/9/main" objectType="CheckBox" fmlaLink="依頼書!$AH$42" lockText="1" noThreeD="1"/>
</file>

<file path=xl/ctrlProps/ctrlProp60.xml><?xml version="1.0" encoding="utf-8"?>
<formControlPr xmlns="http://schemas.microsoft.com/office/spreadsheetml/2009/9/main" objectType="CheckBox" fmlaLink="$AH$24" lockText="1" noThreeD="1"/>
</file>

<file path=xl/ctrlProps/ctrlProp61.xml><?xml version="1.0" encoding="utf-8"?>
<formControlPr xmlns="http://schemas.microsoft.com/office/spreadsheetml/2009/9/main" objectType="CheckBox" fmlaLink="$AF$30" lockText="1" noThreeD="1"/>
</file>

<file path=xl/ctrlProps/ctrlProp62.xml><?xml version="1.0" encoding="utf-8"?>
<formControlPr xmlns="http://schemas.microsoft.com/office/spreadsheetml/2009/9/main" objectType="CheckBox" fmlaLink="$AG$30" lockText="1" noThreeD="1"/>
</file>

<file path=xl/ctrlProps/ctrlProp63.xml><?xml version="1.0" encoding="utf-8"?>
<formControlPr xmlns="http://schemas.microsoft.com/office/spreadsheetml/2009/9/main" objectType="CheckBox" fmlaLink="$AF$7" lockText="1" noThreeD="1"/>
</file>

<file path=xl/ctrlProps/ctrlProp64.xml><?xml version="1.0" encoding="utf-8"?>
<formControlPr xmlns="http://schemas.microsoft.com/office/spreadsheetml/2009/9/main" objectType="CheckBox" fmlaLink="$AG$7" lockText="1" noThreeD="1"/>
</file>

<file path=xl/ctrlProps/ctrlProp65.xml><?xml version="1.0" encoding="utf-8"?>
<formControlPr xmlns="http://schemas.microsoft.com/office/spreadsheetml/2009/9/main" objectType="CheckBox" checked="Checked" fmlaLink="記入例【学生】!$AF$21" lockText="1" noThreeD="1"/>
</file>

<file path=xl/ctrlProps/ctrlProp66.xml><?xml version="1.0" encoding="utf-8"?>
<formControlPr xmlns="http://schemas.microsoft.com/office/spreadsheetml/2009/9/main" objectType="CheckBox" fmlaLink="記入例【学生】!$AG$21" lockText="1" noThreeD="1"/>
</file>

<file path=xl/ctrlProps/ctrlProp67.xml><?xml version="1.0" encoding="utf-8"?>
<formControlPr xmlns="http://schemas.microsoft.com/office/spreadsheetml/2009/9/main" objectType="CheckBox" fmlaLink="記入例【学生】!$AF$27" lockText="1" noThreeD="1"/>
</file>

<file path=xl/ctrlProps/ctrlProp68.xml><?xml version="1.0" encoding="utf-8"?>
<formControlPr xmlns="http://schemas.microsoft.com/office/spreadsheetml/2009/9/main" objectType="CheckBox" fmlaLink="記入例【学生】!$AG$27" lockText="1" noThreeD="1"/>
</file>

<file path=xl/ctrlProps/ctrlProp69.xml><?xml version="1.0" encoding="utf-8"?>
<formControlPr xmlns="http://schemas.microsoft.com/office/spreadsheetml/2009/9/main" objectType="CheckBox" fmlaLink="記入例【学生】!$AH$27" lockText="1" noThreeD="1"/>
</file>

<file path=xl/ctrlProps/ctrlProp7.xml><?xml version="1.0" encoding="utf-8"?>
<formControlPr xmlns="http://schemas.microsoft.com/office/spreadsheetml/2009/9/main" objectType="CheckBox" fmlaLink="$AF$4" lockText="1" noThreeD="1"/>
</file>

<file path=xl/ctrlProps/ctrlProp70.xml><?xml version="1.0" encoding="utf-8"?>
<formControlPr xmlns="http://schemas.microsoft.com/office/spreadsheetml/2009/9/main" objectType="CheckBox" fmlaLink="記入例【学生】!$AI$27" lockText="1" noThreeD="1"/>
</file>

<file path=xl/ctrlProps/ctrlProp71.xml><?xml version="1.0" encoding="utf-8"?>
<formControlPr xmlns="http://schemas.microsoft.com/office/spreadsheetml/2009/9/main" objectType="CheckBox" checked="Checked" fmlaLink="記入例【学生】!$AF$42" lockText="1" noThreeD="1"/>
</file>

<file path=xl/ctrlProps/ctrlProp72.xml><?xml version="1.0" encoding="utf-8"?>
<formControlPr xmlns="http://schemas.microsoft.com/office/spreadsheetml/2009/9/main" objectType="CheckBox" fmlaLink="記入例【学生】!$AG$42" lockText="1" noThreeD="1"/>
</file>

<file path=xl/ctrlProps/ctrlProp73.xml><?xml version="1.0" encoding="utf-8"?>
<formControlPr xmlns="http://schemas.microsoft.com/office/spreadsheetml/2009/9/main" objectType="CheckBox" fmlaLink="記入例【学生】!$AH$42" lockText="1" noThreeD="1"/>
</file>

<file path=xl/ctrlProps/ctrlProp74.xml><?xml version="1.0" encoding="utf-8"?>
<formControlPr xmlns="http://schemas.microsoft.com/office/spreadsheetml/2009/9/main" objectType="CheckBox" fmlaLink="記入例【学生】!$AJ$27" lockText="1" noThreeD="1"/>
</file>

<file path=xl/ctrlProps/ctrlProp75.xml><?xml version="1.0" encoding="utf-8"?>
<formControlPr xmlns="http://schemas.microsoft.com/office/spreadsheetml/2009/9/main" objectType="CheckBox" checked="Checked" fmlaLink="$AF$4" lockText="1" noThreeD="1"/>
</file>

<file path=xl/ctrlProps/ctrlProp76.xml><?xml version="1.0" encoding="utf-8"?>
<formControlPr xmlns="http://schemas.microsoft.com/office/spreadsheetml/2009/9/main" objectType="CheckBox" fmlaLink="記入例【学生】!$AF$10" lockText="1" noThreeD="1"/>
</file>

<file path=xl/ctrlProps/ctrlProp77.xml><?xml version="1.0" encoding="utf-8"?>
<formControlPr xmlns="http://schemas.microsoft.com/office/spreadsheetml/2009/9/main" objectType="CheckBox" fmlaLink="記入例【学生】!$AG$10" lockText="1" noThreeD="1"/>
</file>

<file path=xl/ctrlProps/ctrlProp78.xml><?xml version="1.0" encoding="utf-8"?>
<formControlPr xmlns="http://schemas.microsoft.com/office/spreadsheetml/2009/9/main" objectType="CheckBox" checked="Checked" fmlaLink="記入例【学生】!$AH$10" lockText="1" noThreeD="1"/>
</file>

<file path=xl/ctrlProps/ctrlProp79.xml><?xml version="1.0" encoding="utf-8"?>
<formControlPr xmlns="http://schemas.microsoft.com/office/spreadsheetml/2009/9/main" objectType="CheckBox" fmlaLink="記入例【学生】!$AK$10" lockText="1" noThreeD="1"/>
</file>

<file path=xl/ctrlProps/ctrlProp8.xml><?xml version="1.0" encoding="utf-8"?>
<formControlPr xmlns="http://schemas.microsoft.com/office/spreadsheetml/2009/9/main" objectType="CheckBox" fmlaLink="依頼書!$AF$10" lockText="1" noThreeD="1"/>
</file>

<file path=xl/ctrlProps/ctrlProp80.xml><?xml version="1.0" encoding="utf-8"?>
<formControlPr xmlns="http://schemas.microsoft.com/office/spreadsheetml/2009/9/main" objectType="CheckBox" fmlaLink="記入例【学生】!$AJ$10" lockText="1" noThreeD="1"/>
</file>

<file path=xl/ctrlProps/ctrlProp81.xml><?xml version="1.0" encoding="utf-8"?>
<formControlPr xmlns="http://schemas.microsoft.com/office/spreadsheetml/2009/9/main" objectType="CheckBox" fmlaLink="$AF$33" lockText="1" noThreeD="1"/>
</file>

<file path=xl/ctrlProps/ctrlProp82.xml><?xml version="1.0" encoding="utf-8"?>
<formControlPr xmlns="http://schemas.microsoft.com/office/spreadsheetml/2009/9/main" objectType="CheckBox" fmlaLink="$AG$33" lockText="1" noThreeD="1"/>
</file>

<file path=xl/ctrlProps/ctrlProp83.xml><?xml version="1.0" encoding="utf-8"?>
<formControlPr xmlns="http://schemas.microsoft.com/office/spreadsheetml/2009/9/main" objectType="CheckBox" fmlaLink="$AH$33" lockText="1" noThreeD="1"/>
</file>

<file path=xl/ctrlProps/ctrlProp84.xml><?xml version="1.0" encoding="utf-8"?>
<formControlPr xmlns="http://schemas.microsoft.com/office/spreadsheetml/2009/9/main" objectType="CheckBox" fmlaLink="記入例【学生】!$AF$36" lockText="1" noThreeD="1"/>
</file>

<file path=xl/ctrlProps/ctrlProp85.xml><?xml version="1.0" encoding="utf-8"?>
<formControlPr xmlns="http://schemas.microsoft.com/office/spreadsheetml/2009/9/main" objectType="CheckBox" fmlaLink="記入例【学生】!$AG$36" lockText="1" noThreeD="1"/>
</file>

<file path=xl/ctrlProps/ctrlProp86.xml><?xml version="1.0" encoding="utf-8"?>
<formControlPr xmlns="http://schemas.microsoft.com/office/spreadsheetml/2009/9/main" objectType="CheckBox" checked="Checked" fmlaLink="記入例【学生】!$AF$18" lockText="1" noThreeD="1"/>
</file>

<file path=xl/ctrlProps/ctrlProp87.xml><?xml version="1.0" encoding="utf-8"?>
<formControlPr xmlns="http://schemas.microsoft.com/office/spreadsheetml/2009/9/main" objectType="CheckBox" fmlaLink="$AG$4" lockText="1" noThreeD="1"/>
</file>

<file path=xl/ctrlProps/ctrlProp88.xml><?xml version="1.0" encoding="utf-8"?>
<formControlPr xmlns="http://schemas.microsoft.com/office/spreadsheetml/2009/9/main" objectType="CheckBox" fmlaLink="記入例【学生】!$AL$10" lockText="1" noThreeD="1"/>
</file>

<file path=xl/ctrlProps/ctrlProp89.xml><?xml version="1.0" encoding="utf-8"?>
<formControlPr xmlns="http://schemas.microsoft.com/office/spreadsheetml/2009/9/main" objectType="CheckBox" fmlaLink="記入例【学生】!$AG$18" lockText="1" noThreeD="1"/>
</file>

<file path=xl/ctrlProps/ctrlProp9.xml><?xml version="1.0" encoding="utf-8"?>
<formControlPr xmlns="http://schemas.microsoft.com/office/spreadsheetml/2009/9/main" objectType="CheckBox" fmlaLink="依頼書!$AK$10" lockText="1" noThreeD="1"/>
</file>

<file path=xl/ctrlProps/ctrlProp90.xml><?xml version="1.0" encoding="utf-8"?>
<formControlPr xmlns="http://schemas.microsoft.com/office/spreadsheetml/2009/9/main" objectType="CheckBox" fmlaLink="$AF$24" lockText="1" noThreeD="1"/>
</file>

<file path=xl/ctrlProps/ctrlProp91.xml><?xml version="1.0" encoding="utf-8"?>
<formControlPr xmlns="http://schemas.microsoft.com/office/spreadsheetml/2009/9/main" objectType="CheckBox" checked="Checked" fmlaLink="$AG$24" lockText="1" noThreeD="1"/>
</file>

<file path=xl/ctrlProps/ctrlProp92.xml><?xml version="1.0" encoding="utf-8"?>
<formControlPr xmlns="http://schemas.microsoft.com/office/spreadsheetml/2009/9/main" objectType="CheckBox" fmlaLink="$AH$24" lockText="1" noThreeD="1"/>
</file>

<file path=xl/ctrlProps/ctrlProp93.xml><?xml version="1.0" encoding="utf-8"?>
<formControlPr xmlns="http://schemas.microsoft.com/office/spreadsheetml/2009/9/main" objectType="CheckBox" fmlaLink="$AF$30" lockText="1" noThreeD="1"/>
</file>

<file path=xl/ctrlProps/ctrlProp94.xml><?xml version="1.0" encoding="utf-8"?>
<formControlPr xmlns="http://schemas.microsoft.com/office/spreadsheetml/2009/9/main" objectType="CheckBox" fmlaLink="$AG$30" lockText="1" noThreeD="1"/>
</file>

<file path=xl/ctrlProps/ctrlProp95.xml><?xml version="1.0" encoding="utf-8"?>
<formControlPr xmlns="http://schemas.microsoft.com/office/spreadsheetml/2009/9/main" objectType="CheckBox" fmlaLink="$AF$7" lockText="1" noThreeD="1"/>
</file>

<file path=xl/ctrlProps/ctrlProp96.xml><?xml version="1.0" encoding="utf-8"?>
<formControlPr xmlns="http://schemas.microsoft.com/office/spreadsheetml/2009/9/main" objectType="CheckBox" fmlaLink="$AG$7" lockText="1" noThreeD="1"/>
</file>

<file path=xl/ctrlProps/ctrlProp97.xml><?xml version="1.0" encoding="utf-8"?>
<formControlPr xmlns="http://schemas.microsoft.com/office/spreadsheetml/2009/9/main" objectType="CheckBox" checked="Checked" fmlaLink="記入例【学外者】!$AF$21" lockText="1" noThreeD="1"/>
</file>

<file path=xl/ctrlProps/ctrlProp98.xml><?xml version="1.0" encoding="utf-8"?>
<formControlPr xmlns="http://schemas.microsoft.com/office/spreadsheetml/2009/9/main" objectType="CheckBox" fmlaLink="記入例【学外者】!$AG$21" lockText="1" noThreeD="1"/>
</file>

<file path=xl/ctrlProps/ctrlProp99.xml><?xml version="1.0" encoding="utf-8"?>
<formControlPr xmlns="http://schemas.microsoft.com/office/spreadsheetml/2009/9/main" objectType="CheckBox" fmlaLink="記入例【学外者】!$AF$2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20</xdr:row>
          <xdr:rowOff>85725</xdr:rowOff>
        </xdr:from>
        <xdr:to>
          <xdr:col>3</xdr:col>
          <xdr:colOff>0</xdr:colOff>
          <xdr:row>20</xdr:row>
          <xdr:rowOff>352425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20</xdr:row>
          <xdr:rowOff>85725</xdr:rowOff>
        </xdr:from>
        <xdr:to>
          <xdr:col>5</xdr:col>
          <xdr:colOff>9525</xdr:colOff>
          <xdr:row>20</xdr:row>
          <xdr:rowOff>381000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26</xdr:row>
          <xdr:rowOff>66675</xdr:rowOff>
        </xdr:from>
        <xdr:to>
          <xdr:col>3</xdr:col>
          <xdr:colOff>381000</xdr:colOff>
          <xdr:row>26</xdr:row>
          <xdr:rowOff>381000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26</xdr:row>
          <xdr:rowOff>57150</xdr:rowOff>
        </xdr:from>
        <xdr:to>
          <xdr:col>6</xdr:col>
          <xdr:colOff>352425</xdr:colOff>
          <xdr:row>26</xdr:row>
          <xdr:rowOff>381000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26</xdr:row>
          <xdr:rowOff>66675</xdr:rowOff>
        </xdr:from>
        <xdr:to>
          <xdr:col>9</xdr:col>
          <xdr:colOff>381000</xdr:colOff>
          <xdr:row>26</xdr:row>
          <xdr:rowOff>352425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26</xdr:row>
          <xdr:rowOff>85725</xdr:rowOff>
        </xdr:from>
        <xdr:to>
          <xdr:col>12</xdr:col>
          <xdr:colOff>381000</xdr:colOff>
          <xdr:row>26</xdr:row>
          <xdr:rowOff>342900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40</xdr:row>
          <xdr:rowOff>85725</xdr:rowOff>
        </xdr:from>
        <xdr:to>
          <xdr:col>3</xdr:col>
          <xdr:colOff>352425</xdr:colOff>
          <xdr:row>40</xdr:row>
          <xdr:rowOff>381000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40</xdr:row>
          <xdr:rowOff>85725</xdr:rowOff>
        </xdr:from>
        <xdr:to>
          <xdr:col>6</xdr:col>
          <xdr:colOff>342900</xdr:colOff>
          <xdr:row>40</xdr:row>
          <xdr:rowOff>381000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40</xdr:row>
          <xdr:rowOff>104775</xdr:rowOff>
        </xdr:from>
        <xdr:to>
          <xdr:col>9</xdr:col>
          <xdr:colOff>352425</xdr:colOff>
          <xdr:row>40</xdr:row>
          <xdr:rowOff>352425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26</xdr:row>
          <xdr:rowOff>85725</xdr:rowOff>
        </xdr:from>
        <xdr:to>
          <xdr:col>15</xdr:col>
          <xdr:colOff>352425</xdr:colOff>
          <xdr:row>26</xdr:row>
          <xdr:rowOff>352425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xdr:row>
          <xdr:rowOff>66675</xdr:rowOff>
        </xdr:from>
        <xdr:to>
          <xdr:col>2</xdr:col>
          <xdr:colOff>390525</xdr:colOff>
          <xdr:row>4</xdr:row>
          <xdr:rowOff>381000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xdr:row>
          <xdr:rowOff>66675</xdr:rowOff>
        </xdr:from>
        <xdr:to>
          <xdr:col>3</xdr:col>
          <xdr:colOff>295275</xdr:colOff>
          <xdr:row>5</xdr:row>
          <xdr:rowOff>352425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xdr:row>
          <xdr:rowOff>66675</xdr:rowOff>
        </xdr:from>
        <xdr:to>
          <xdr:col>6</xdr:col>
          <xdr:colOff>381000</xdr:colOff>
          <xdr:row>5</xdr:row>
          <xdr:rowOff>381000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5</xdr:row>
          <xdr:rowOff>85725</xdr:rowOff>
        </xdr:from>
        <xdr:to>
          <xdr:col>12</xdr:col>
          <xdr:colOff>247650</xdr:colOff>
          <xdr:row>5</xdr:row>
          <xdr:rowOff>381000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5</xdr:row>
          <xdr:rowOff>57150</xdr:rowOff>
        </xdr:from>
        <xdr:to>
          <xdr:col>17</xdr:col>
          <xdr:colOff>800100</xdr:colOff>
          <xdr:row>5</xdr:row>
          <xdr:rowOff>371475</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5</xdr:row>
          <xdr:rowOff>57150</xdr:rowOff>
        </xdr:from>
        <xdr:to>
          <xdr:col>15</xdr:col>
          <xdr:colOff>219075</xdr:colOff>
          <xdr:row>5</xdr:row>
          <xdr:rowOff>419100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30</xdr:row>
          <xdr:rowOff>57150</xdr:rowOff>
        </xdr:from>
        <xdr:to>
          <xdr:col>6</xdr:col>
          <xdr:colOff>381000</xdr:colOff>
          <xdr:row>30</xdr:row>
          <xdr:rowOff>352425</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30</xdr:row>
          <xdr:rowOff>28575</xdr:rowOff>
        </xdr:from>
        <xdr:to>
          <xdr:col>9</xdr:col>
          <xdr:colOff>0</xdr:colOff>
          <xdr:row>30</xdr:row>
          <xdr:rowOff>381000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0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30</xdr:row>
          <xdr:rowOff>66675</xdr:rowOff>
        </xdr:from>
        <xdr:to>
          <xdr:col>11</xdr:col>
          <xdr:colOff>247650</xdr:colOff>
          <xdr:row>30</xdr:row>
          <xdr:rowOff>352425</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0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31</xdr:row>
          <xdr:rowOff>66675</xdr:rowOff>
        </xdr:from>
        <xdr:to>
          <xdr:col>6</xdr:col>
          <xdr:colOff>381000</xdr:colOff>
          <xdr:row>31</xdr:row>
          <xdr:rowOff>381000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0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31</xdr:row>
          <xdr:rowOff>66675</xdr:rowOff>
        </xdr:from>
        <xdr:to>
          <xdr:col>8</xdr:col>
          <xdr:colOff>381000</xdr:colOff>
          <xdr:row>31</xdr:row>
          <xdr:rowOff>381000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0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18</xdr:row>
          <xdr:rowOff>66675</xdr:rowOff>
        </xdr:from>
        <xdr:to>
          <xdr:col>8</xdr:col>
          <xdr:colOff>0</xdr:colOff>
          <xdr:row>18</xdr:row>
          <xdr:rowOff>295275</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0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xdr:row>
          <xdr:rowOff>66675</xdr:rowOff>
        </xdr:from>
        <xdr:to>
          <xdr:col>4</xdr:col>
          <xdr:colOff>390525</xdr:colOff>
          <xdr:row>4</xdr:row>
          <xdr:rowOff>390525</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6</xdr:row>
          <xdr:rowOff>85725</xdr:rowOff>
        </xdr:from>
        <xdr:to>
          <xdr:col>7</xdr:col>
          <xdr:colOff>152400</xdr:colOff>
          <xdr:row>6</xdr:row>
          <xdr:rowOff>381000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18</xdr:row>
          <xdr:rowOff>352425</xdr:rowOff>
        </xdr:from>
        <xdr:to>
          <xdr:col>8</xdr:col>
          <xdr:colOff>0</xdr:colOff>
          <xdr:row>18</xdr:row>
          <xdr:rowOff>581025</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19</xdr:row>
          <xdr:rowOff>28575</xdr:rowOff>
        </xdr:from>
        <xdr:to>
          <xdr:col>8</xdr:col>
          <xdr:colOff>0</xdr:colOff>
          <xdr:row>19</xdr:row>
          <xdr:rowOff>200025</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19</xdr:row>
          <xdr:rowOff>247650</xdr:rowOff>
        </xdr:from>
        <xdr:to>
          <xdr:col>8</xdr:col>
          <xdr:colOff>0</xdr:colOff>
          <xdr:row>19</xdr:row>
          <xdr:rowOff>409575</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0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19</xdr:row>
          <xdr:rowOff>438150</xdr:rowOff>
        </xdr:from>
        <xdr:to>
          <xdr:col>8</xdr:col>
          <xdr:colOff>66675</xdr:colOff>
          <xdr:row>20</xdr:row>
          <xdr:rowOff>9525</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0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28</xdr:row>
          <xdr:rowOff>57150</xdr:rowOff>
        </xdr:from>
        <xdr:to>
          <xdr:col>7</xdr:col>
          <xdr:colOff>381000</xdr:colOff>
          <xdr:row>28</xdr:row>
          <xdr:rowOff>352425</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0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28</xdr:row>
          <xdr:rowOff>38100</xdr:rowOff>
        </xdr:from>
        <xdr:to>
          <xdr:col>10</xdr:col>
          <xdr:colOff>381000</xdr:colOff>
          <xdr:row>28</xdr:row>
          <xdr:rowOff>381000</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0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245730</xdr:colOff>
      <xdr:row>25</xdr:row>
      <xdr:rowOff>149679</xdr:rowOff>
    </xdr:from>
    <xdr:to>
      <xdr:col>27</xdr:col>
      <xdr:colOff>830036</xdr:colOff>
      <xdr:row>35</xdr:row>
      <xdr:rowOff>231322</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10546337" y="11008179"/>
          <a:ext cx="7605592" cy="4694464"/>
          <a:chOff x="12111158" y="6586290"/>
          <a:chExt cx="6470596" cy="3916025"/>
        </a:xfrm>
      </xdr:grpSpPr>
      <xdr:pic>
        <xdr:nvPicPr>
          <xdr:cNvPr id="35" name="図 34">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1"/>
          <a:stretch>
            <a:fillRect/>
          </a:stretch>
        </xdr:blipFill>
        <xdr:spPr>
          <a:xfrm>
            <a:off x="12111158" y="6586290"/>
            <a:ext cx="6470596" cy="3916025"/>
          </a:xfrm>
          <a:prstGeom prst="rect">
            <a:avLst/>
          </a:prstGeom>
        </xdr:spPr>
      </xdr:pic>
      <xdr:sp macro="" textlink="">
        <xdr:nvSpPr>
          <xdr:cNvPr id="37" name="四角形: 角を丸くする 36">
            <a:extLst>
              <a:ext uri="{FF2B5EF4-FFF2-40B4-BE49-F238E27FC236}">
                <a16:creationId xmlns:a16="http://schemas.microsoft.com/office/drawing/2014/main" id="{00000000-0008-0000-0000-000025000000}"/>
              </a:ext>
            </a:extLst>
          </xdr:cNvPr>
          <xdr:cNvSpPr/>
        </xdr:nvSpPr>
        <xdr:spPr>
          <a:xfrm>
            <a:off x="12699466" y="9536206"/>
            <a:ext cx="1165411" cy="257735"/>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四角形: 角を丸くする 37">
            <a:extLst>
              <a:ext uri="{FF2B5EF4-FFF2-40B4-BE49-F238E27FC236}">
                <a16:creationId xmlns:a16="http://schemas.microsoft.com/office/drawing/2014/main" id="{00000000-0008-0000-0000-000026000000}"/>
              </a:ext>
            </a:extLst>
          </xdr:cNvPr>
          <xdr:cNvSpPr/>
        </xdr:nvSpPr>
        <xdr:spPr>
          <a:xfrm>
            <a:off x="15791489" y="9549813"/>
            <a:ext cx="2017058" cy="246529"/>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7</xdr:col>
          <xdr:colOff>133350</xdr:colOff>
          <xdr:row>4</xdr:row>
          <xdr:rowOff>85725</xdr:rowOff>
        </xdr:from>
        <xdr:to>
          <xdr:col>10</xdr:col>
          <xdr:colOff>66675</xdr:colOff>
          <xdr:row>4</xdr:row>
          <xdr:rowOff>381000</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0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4</xdr:row>
          <xdr:rowOff>85725</xdr:rowOff>
        </xdr:from>
        <xdr:to>
          <xdr:col>14</xdr:col>
          <xdr:colOff>95250</xdr:colOff>
          <xdr:row>4</xdr:row>
          <xdr:rowOff>352425</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0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20</xdr:row>
          <xdr:rowOff>85725</xdr:rowOff>
        </xdr:from>
        <xdr:to>
          <xdr:col>3</xdr:col>
          <xdr:colOff>0</xdr:colOff>
          <xdr:row>20</xdr:row>
          <xdr:rowOff>352425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2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20</xdr:row>
          <xdr:rowOff>85725</xdr:rowOff>
        </xdr:from>
        <xdr:to>
          <xdr:col>5</xdr:col>
          <xdr:colOff>9525</xdr:colOff>
          <xdr:row>20</xdr:row>
          <xdr:rowOff>381000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2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26</xdr:row>
          <xdr:rowOff>66675</xdr:rowOff>
        </xdr:from>
        <xdr:to>
          <xdr:col>3</xdr:col>
          <xdr:colOff>381000</xdr:colOff>
          <xdr:row>26</xdr:row>
          <xdr:rowOff>381000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2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26</xdr:row>
          <xdr:rowOff>57150</xdr:rowOff>
        </xdr:from>
        <xdr:to>
          <xdr:col>6</xdr:col>
          <xdr:colOff>352425</xdr:colOff>
          <xdr:row>26</xdr:row>
          <xdr:rowOff>381000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2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26</xdr:row>
          <xdr:rowOff>66675</xdr:rowOff>
        </xdr:from>
        <xdr:to>
          <xdr:col>9</xdr:col>
          <xdr:colOff>381000</xdr:colOff>
          <xdr:row>26</xdr:row>
          <xdr:rowOff>352425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2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26</xdr:row>
          <xdr:rowOff>85725</xdr:rowOff>
        </xdr:from>
        <xdr:to>
          <xdr:col>12</xdr:col>
          <xdr:colOff>381000</xdr:colOff>
          <xdr:row>26</xdr:row>
          <xdr:rowOff>342900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2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40</xdr:row>
          <xdr:rowOff>85725</xdr:rowOff>
        </xdr:from>
        <xdr:to>
          <xdr:col>3</xdr:col>
          <xdr:colOff>352425</xdr:colOff>
          <xdr:row>40</xdr:row>
          <xdr:rowOff>381000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2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40</xdr:row>
          <xdr:rowOff>85725</xdr:rowOff>
        </xdr:from>
        <xdr:to>
          <xdr:col>6</xdr:col>
          <xdr:colOff>342900</xdr:colOff>
          <xdr:row>40</xdr:row>
          <xdr:rowOff>381000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2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40</xdr:row>
          <xdr:rowOff>104775</xdr:rowOff>
        </xdr:from>
        <xdr:to>
          <xdr:col>9</xdr:col>
          <xdr:colOff>352425</xdr:colOff>
          <xdr:row>40</xdr:row>
          <xdr:rowOff>352425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2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26</xdr:row>
          <xdr:rowOff>85725</xdr:rowOff>
        </xdr:from>
        <xdr:to>
          <xdr:col>15</xdr:col>
          <xdr:colOff>352425</xdr:colOff>
          <xdr:row>26</xdr:row>
          <xdr:rowOff>352425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2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xdr:row>
          <xdr:rowOff>66675</xdr:rowOff>
        </xdr:from>
        <xdr:to>
          <xdr:col>2</xdr:col>
          <xdr:colOff>390525</xdr:colOff>
          <xdr:row>4</xdr:row>
          <xdr:rowOff>381000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2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xdr:row>
          <xdr:rowOff>66675</xdr:rowOff>
        </xdr:from>
        <xdr:to>
          <xdr:col>3</xdr:col>
          <xdr:colOff>295275</xdr:colOff>
          <xdr:row>5</xdr:row>
          <xdr:rowOff>352425</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2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xdr:row>
          <xdr:rowOff>66675</xdr:rowOff>
        </xdr:from>
        <xdr:to>
          <xdr:col>6</xdr:col>
          <xdr:colOff>381000</xdr:colOff>
          <xdr:row>5</xdr:row>
          <xdr:rowOff>381000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2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5</xdr:row>
          <xdr:rowOff>85725</xdr:rowOff>
        </xdr:from>
        <xdr:to>
          <xdr:col>12</xdr:col>
          <xdr:colOff>247650</xdr:colOff>
          <xdr:row>5</xdr:row>
          <xdr:rowOff>381000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2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5</xdr:row>
          <xdr:rowOff>57150</xdr:rowOff>
        </xdr:from>
        <xdr:to>
          <xdr:col>17</xdr:col>
          <xdr:colOff>800100</xdr:colOff>
          <xdr:row>5</xdr:row>
          <xdr:rowOff>371475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2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5</xdr:row>
          <xdr:rowOff>57150</xdr:rowOff>
        </xdr:from>
        <xdr:to>
          <xdr:col>15</xdr:col>
          <xdr:colOff>219075</xdr:colOff>
          <xdr:row>5</xdr:row>
          <xdr:rowOff>419100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2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30</xdr:row>
          <xdr:rowOff>57150</xdr:rowOff>
        </xdr:from>
        <xdr:to>
          <xdr:col>6</xdr:col>
          <xdr:colOff>381000</xdr:colOff>
          <xdr:row>30</xdr:row>
          <xdr:rowOff>352425</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2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30</xdr:row>
          <xdr:rowOff>28575</xdr:rowOff>
        </xdr:from>
        <xdr:to>
          <xdr:col>9</xdr:col>
          <xdr:colOff>0</xdr:colOff>
          <xdr:row>30</xdr:row>
          <xdr:rowOff>381000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2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30</xdr:row>
          <xdr:rowOff>66675</xdr:rowOff>
        </xdr:from>
        <xdr:to>
          <xdr:col>11</xdr:col>
          <xdr:colOff>247650</xdr:colOff>
          <xdr:row>30</xdr:row>
          <xdr:rowOff>352425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2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31</xdr:row>
          <xdr:rowOff>66675</xdr:rowOff>
        </xdr:from>
        <xdr:to>
          <xdr:col>6</xdr:col>
          <xdr:colOff>381000</xdr:colOff>
          <xdr:row>31</xdr:row>
          <xdr:rowOff>381000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2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31</xdr:row>
          <xdr:rowOff>66675</xdr:rowOff>
        </xdr:from>
        <xdr:to>
          <xdr:col>8</xdr:col>
          <xdr:colOff>381000</xdr:colOff>
          <xdr:row>31</xdr:row>
          <xdr:rowOff>381000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2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18</xdr:row>
          <xdr:rowOff>66675</xdr:rowOff>
        </xdr:from>
        <xdr:to>
          <xdr:col>8</xdr:col>
          <xdr:colOff>0</xdr:colOff>
          <xdr:row>18</xdr:row>
          <xdr:rowOff>295275</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2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xdr:row>
          <xdr:rowOff>66675</xdr:rowOff>
        </xdr:from>
        <xdr:to>
          <xdr:col>4</xdr:col>
          <xdr:colOff>390525</xdr:colOff>
          <xdr:row>4</xdr:row>
          <xdr:rowOff>390525</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2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6</xdr:row>
          <xdr:rowOff>85725</xdr:rowOff>
        </xdr:from>
        <xdr:to>
          <xdr:col>7</xdr:col>
          <xdr:colOff>152400</xdr:colOff>
          <xdr:row>6</xdr:row>
          <xdr:rowOff>381000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2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18</xdr:row>
          <xdr:rowOff>352425</xdr:rowOff>
        </xdr:from>
        <xdr:to>
          <xdr:col>8</xdr:col>
          <xdr:colOff>0</xdr:colOff>
          <xdr:row>18</xdr:row>
          <xdr:rowOff>581025</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2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19</xdr:row>
          <xdr:rowOff>28575</xdr:rowOff>
        </xdr:from>
        <xdr:to>
          <xdr:col>8</xdr:col>
          <xdr:colOff>0</xdr:colOff>
          <xdr:row>19</xdr:row>
          <xdr:rowOff>200025</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2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19</xdr:row>
          <xdr:rowOff>247650</xdr:rowOff>
        </xdr:from>
        <xdr:to>
          <xdr:col>8</xdr:col>
          <xdr:colOff>0</xdr:colOff>
          <xdr:row>19</xdr:row>
          <xdr:rowOff>409575</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2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19</xdr:row>
          <xdr:rowOff>438150</xdr:rowOff>
        </xdr:from>
        <xdr:to>
          <xdr:col>8</xdr:col>
          <xdr:colOff>66675</xdr:colOff>
          <xdr:row>20</xdr:row>
          <xdr:rowOff>9525</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2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28</xdr:row>
          <xdr:rowOff>57150</xdr:rowOff>
        </xdr:from>
        <xdr:to>
          <xdr:col>7</xdr:col>
          <xdr:colOff>381000</xdr:colOff>
          <xdr:row>28</xdr:row>
          <xdr:rowOff>352425</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2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28</xdr:row>
          <xdr:rowOff>38100</xdr:rowOff>
        </xdr:from>
        <xdr:to>
          <xdr:col>10</xdr:col>
          <xdr:colOff>381000</xdr:colOff>
          <xdr:row>28</xdr:row>
          <xdr:rowOff>381000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2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245730</xdr:colOff>
      <xdr:row>25</xdr:row>
      <xdr:rowOff>149679</xdr:rowOff>
    </xdr:from>
    <xdr:to>
      <xdr:col>27</xdr:col>
      <xdr:colOff>830036</xdr:colOff>
      <xdr:row>35</xdr:row>
      <xdr:rowOff>231322</xdr:rowOff>
    </xdr:to>
    <xdr:grpSp>
      <xdr:nvGrpSpPr>
        <xdr:cNvPr id="32" name="グループ化 31">
          <a:extLst>
            <a:ext uri="{FF2B5EF4-FFF2-40B4-BE49-F238E27FC236}">
              <a16:creationId xmlns:a16="http://schemas.microsoft.com/office/drawing/2014/main" id="{00000000-0008-0000-0200-000020000000}"/>
            </a:ext>
          </a:extLst>
        </xdr:cNvPr>
        <xdr:cNvGrpSpPr/>
      </xdr:nvGrpSpPr>
      <xdr:grpSpPr>
        <a:xfrm>
          <a:off x="10546337" y="11008179"/>
          <a:ext cx="7605592" cy="4694464"/>
          <a:chOff x="12111158" y="6586290"/>
          <a:chExt cx="6470596" cy="3916025"/>
        </a:xfrm>
      </xdr:grpSpPr>
      <xdr:pic>
        <xdr:nvPicPr>
          <xdr:cNvPr id="33" name="図 32">
            <a:extLst>
              <a:ext uri="{FF2B5EF4-FFF2-40B4-BE49-F238E27FC236}">
                <a16:creationId xmlns:a16="http://schemas.microsoft.com/office/drawing/2014/main" id="{00000000-0008-0000-0200-000021000000}"/>
              </a:ext>
            </a:extLst>
          </xdr:cNvPr>
          <xdr:cNvPicPr>
            <a:picLocks noChangeAspect="1"/>
          </xdr:cNvPicPr>
        </xdr:nvPicPr>
        <xdr:blipFill>
          <a:blip xmlns:r="http://schemas.openxmlformats.org/officeDocument/2006/relationships" r:embed="rId1"/>
          <a:stretch>
            <a:fillRect/>
          </a:stretch>
        </xdr:blipFill>
        <xdr:spPr>
          <a:xfrm>
            <a:off x="12111158" y="6586290"/>
            <a:ext cx="6470596" cy="3916025"/>
          </a:xfrm>
          <a:prstGeom prst="rect">
            <a:avLst/>
          </a:prstGeom>
        </xdr:spPr>
      </xdr:pic>
      <xdr:sp macro="" textlink="">
        <xdr:nvSpPr>
          <xdr:cNvPr id="34" name="四角形: 角を丸くする 33">
            <a:extLst>
              <a:ext uri="{FF2B5EF4-FFF2-40B4-BE49-F238E27FC236}">
                <a16:creationId xmlns:a16="http://schemas.microsoft.com/office/drawing/2014/main" id="{00000000-0008-0000-0200-000022000000}"/>
              </a:ext>
            </a:extLst>
          </xdr:cNvPr>
          <xdr:cNvSpPr/>
        </xdr:nvSpPr>
        <xdr:spPr>
          <a:xfrm>
            <a:off x="12699466" y="9536206"/>
            <a:ext cx="1165411" cy="257735"/>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5" name="四角形: 角を丸くする 34">
            <a:extLst>
              <a:ext uri="{FF2B5EF4-FFF2-40B4-BE49-F238E27FC236}">
                <a16:creationId xmlns:a16="http://schemas.microsoft.com/office/drawing/2014/main" id="{00000000-0008-0000-0200-000023000000}"/>
              </a:ext>
            </a:extLst>
          </xdr:cNvPr>
          <xdr:cNvSpPr/>
        </xdr:nvSpPr>
        <xdr:spPr>
          <a:xfrm>
            <a:off x="15791489" y="9549813"/>
            <a:ext cx="2017058" cy="246529"/>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7</xdr:col>
          <xdr:colOff>133350</xdr:colOff>
          <xdr:row>4</xdr:row>
          <xdr:rowOff>85725</xdr:rowOff>
        </xdr:from>
        <xdr:to>
          <xdr:col>10</xdr:col>
          <xdr:colOff>66675</xdr:colOff>
          <xdr:row>4</xdr:row>
          <xdr:rowOff>381000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2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4</xdr:row>
          <xdr:rowOff>85725</xdr:rowOff>
        </xdr:from>
        <xdr:to>
          <xdr:col>14</xdr:col>
          <xdr:colOff>95250</xdr:colOff>
          <xdr:row>4</xdr:row>
          <xdr:rowOff>352425</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2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20</xdr:row>
          <xdr:rowOff>85725</xdr:rowOff>
        </xdr:from>
        <xdr:to>
          <xdr:col>3</xdr:col>
          <xdr:colOff>0</xdr:colOff>
          <xdr:row>20</xdr:row>
          <xdr:rowOff>352425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3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20</xdr:row>
          <xdr:rowOff>85725</xdr:rowOff>
        </xdr:from>
        <xdr:to>
          <xdr:col>5</xdr:col>
          <xdr:colOff>9525</xdr:colOff>
          <xdr:row>20</xdr:row>
          <xdr:rowOff>381000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3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26</xdr:row>
          <xdr:rowOff>66675</xdr:rowOff>
        </xdr:from>
        <xdr:to>
          <xdr:col>3</xdr:col>
          <xdr:colOff>381000</xdr:colOff>
          <xdr:row>26</xdr:row>
          <xdr:rowOff>381000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3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26</xdr:row>
          <xdr:rowOff>57150</xdr:rowOff>
        </xdr:from>
        <xdr:to>
          <xdr:col>6</xdr:col>
          <xdr:colOff>352425</xdr:colOff>
          <xdr:row>26</xdr:row>
          <xdr:rowOff>381000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3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26</xdr:row>
          <xdr:rowOff>66675</xdr:rowOff>
        </xdr:from>
        <xdr:to>
          <xdr:col>9</xdr:col>
          <xdr:colOff>381000</xdr:colOff>
          <xdr:row>26</xdr:row>
          <xdr:rowOff>352425</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3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26</xdr:row>
          <xdr:rowOff>85725</xdr:rowOff>
        </xdr:from>
        <xdr:to>
          <xdr:col>12</xdr:col>
          <xdr:colOff>381000</xdr:colOff>
          <xdr:row>26</xdr:row>
          <xdr:rowOff>342900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3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40</xdr:row>
          <xdr:rowOff>85725</xdr:rowOff>
        </xdr:from>
        <xdr:to>
          <xdr:col>3</xdr:col>
          <xdr:colOff>352425</xdr:colOff>
          <xdr:row>40</xdr:row>
          <xdr:rowOff>381000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3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40</xdr:row>
          <xdr:rowOff>85725</xdr:rowOff>
        </xdr:from>
        <xdr:to>
          <xdr:col>6</xdr:col>
          <xdr:colOff>342900</xdr:colOff>
          <xdr:row>40</xdr:row>
          <xdr:rowOff>381000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3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40</xdr:row>
          <xdr:rowOff>104775</xdr:rowOff>
        </xdr:from>
        <xdr:to>
          <xdr:col>9</xdr:col>
          <xdr:colOff>352425</xdr:colOff>
          <xdr:row>40</xdr:row>
          <xdr:rowOff>352425</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3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26</xdr:row>
          <xdr:rowOff>85725</xdr:rowOff>
        </xdr:from>
        <xdr:to>
          <xdr:col>15</xdr:col>
          <xdr:colOff>352425</xdr:colOff>
          <xdr:row>26</xdr:row>
          <xdr:rowOff>352425</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3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xdr:row>
          <xdr:rowOff>66675</xdr:rowOff>
        </xdr:from>
        <xdr:to>
          <xdr:col>2</xdr:col>
          <xdr:colOff>390525</xdr:colOff>
          <xdr:row>4</xdr:row>
          <xdr:rowOff>381000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3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xdr:row>
          <xdr:rowOff>66675</xdr:rowOff>
        </xdr:from>
        <xdr:to>
          <xdr:col>3</xdr:col>
          <xdr:colOff>295275</xdr:colOff>
          <xdr:row>5</xdr:row>
          <xdr:rowOff>352425</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3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xdr:row>
          <xdr:rowOff>66675</xdr:rowOff>
        </xdr:from>
        <xdr:to>
          <xdr:col>6</xdr:col>
          <xdr:colOff>381000</xdr:colOff>
          <xdr:row>5</xdr:row>
          <xdr:rowOff>381000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3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5</xdr:row>
          <xdr:rowOff>85725</xdr:rowOff>
        </xdr:from>
        <xdr:to>
          <xdr:col>12</xdr:col>
          <xdr:colOff>247650</xdr:colOff>
          <xdr:row>5</xdr:row>
          <xdr:rowOff>381000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3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5</xdr:row>
          <xdr:rowOff>57150</xdr:rowOff>
        </xdr:from>
        <xdr:to>
          <xdr:col>17</xdr:col>
          <xdr:colOff>800100</xdr:colOff>
          <xdr:row>5</xdr:row>
          <xdr:rowOff>371475</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3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5</xdr:row>
          <xdr:rowOff>57150</xdr:rowOff>
        </xdr:from>
        <xdr:to>
          <xdr:col>15</xdr:col>
          <xdr:colOff>219075</xdr:colOff>
          <xdr:row>5</xdr:row>
          <xdr:rowOff>419100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3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30</xdr:row>
          <xdr:rowOff>57150</xdr:rowOff>
        </xdr:from>
        <xdr:to>
          <xdr:col>6</xdr:col>
          <xdr:colOff>381000</xdr:colOff>
          <xdr:row>30</xdr:row>
          <xdr:rowOff>352425</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3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30</xdr:row>
          <xdr:rowOff>28575</xdr:rowOff>
        </xdr:from>
        <xdr:to>
          <xdr:col>9</xdr:col>
          <xdr:colOff>0</xdr:colOff>
          <xdr:row>30</xdr:row>
          <xdr:rowOff>381000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3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30</xdr:row>
          <xdr:rowOff>66675</xdr:rowOff>
        </xdr:from>
        <xdr:to>
          <xdr:col>11</xdr:col>
          <xdr:colOff>247650</xdr:colOff>
          <xdr:row>30</xdr:row>
          <xdr:rowOff>352425</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3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31</xdr:row>
          <xdr:rowOff>66675</xdr:rowOff>
        </xdr:from>
        <xdr:to>
          <xdr:col>6</xdr:col>
          <xdr:colOff>381000</xdr:colOff>
          <xdr:row>31</xdr:row>
          <xdr:rowOff>381000</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3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31</xdr:row>
          <xdr:rowOff>66675</xdr:rowOff>
        </xdr:from>
        <xdr:to>
          <xdr:col>8</xdr:col>
          <xdr:colOff>381000</xdr:colOff>
          <xdr:row>31</xdr:row>
          <xdr:rowOff>381000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3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18</xdr:row>
          <xdr:rowOff>66675</xdr:rowOff>
        </xdr:from>
        <xdr:to>
          <xdr:col>8</xdr:col>
          <xdr:colOff>0</xdr:colOff>
          <xdr:row>18</xdr:row>
          <xdr:rowOff>295275</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3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xdr:row>
          <xdr:rowOff>66675</xdr:rowOff>
        </xdr:from>
        <xdr:to>
          <xdr:col>4</xdr:col>
          <xdr:colOff>390525</xdr:colOff>
          <xdr:row>4</xdr:row>
          <xdr:rowOff>390525</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3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6</xdr:row>
          <xdr:rowOff>85725</xdr:rowOff>
        </xdr:from>
        <xdr:to>
          <xdr:col>7</xdr:col>
          <xdr:colOff>152400</xdr:colOff>
          <xdr:row>6</xdr:row>
          <xdr:rowOff>381000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3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18</xdr:row>
          <xdr:rowOff>352425</xdr:rowOff>
        </xdr:from>
        <xdr:to>
          <xdr:col>8</xdr:col>
          <xdr:colOff>0</xdr:colOff>
          <xdr:row>18</xdr:row>
          <xdr:rowOff>581025</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3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19</xdr:row>
          <xdr:rowOff>28575</xdr:rowOff>
        </xdr:from>
        <xdr:to>
          <xdr:col>8</xdr:col>
          <xdr:colOff>0</xdr:colOff>
          <xdr:row>19</xdr:row>
          <xdr:rowOff>200025</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3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19</xdr:row>
          <xdr:rowOff>247650</xdr:rowOff>
        </xdr:from>
        <xdr:to>
          <xdr:col>8</xdr:col>
          <xdr:colOff>0</xdr:colOff>
          <xdr:row>19</xdr:row>
          <xdr:rowOff>409575</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3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19</xdr:row>
          <xdr:rowOff>438150</xdr:rowOff>
        </xdr:from>
        <xdr:to>
          <xdr:col>8</xdr:col>
          <xdr:colOff>66675</xdr:colOff>
          <xdr:row>20</xdr:row>
          <xdr:rowOff>9525</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3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28</xdr:row>
          <xdr:rowOff>57150</xdr:rowOff>
        </xdr:from>
        <xdr:to>
          <xdr:col>7</xdr:col>
          <xdr:colOff>381000</xdr:colOff>
          <xdr:row>28</xdr:row>
          <xdr:rowOff>352425</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3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28</xdr:row>
          <xdr:rowOff>38100</xdr:rowOff>
        </xdr:from>
        <xdr:to>
          <xdr:col>10</xdr:col>
          <xdr:colOff>381000</xdr:colOff>
          <xdr:row>28</xdr:row>
          <xdr:rowOff>381000</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3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245730</xdr:colOff>
      <xdr:row>25</xdr:row>
      <xdr:rowOff>149679</xdr:rowOff>
    </xdr:from>
    <xdr:to>
      <xdr:col>27</xdr:col>
      <xdr:colOff>830036</xdr:colOff>
      <xdr:row>35</xdr:row>
      <xdr:rowOff>231322</xdr:rowOff>
    </xdr:to>
    <xdr:grpSp>
      <xdr:nvGrpSpPr>
        <xdr:cNvPr id="32" name="グループ化 31">
          <a:extLst>
            <a:ext uri="{FF2B5EF4-FFF2-40B4-BE49-F238E27FC236}">
              <a16:creationId xmlns:a16="http://schemas.microsoft.com/office/drawing/2014/main" id="{00000000-0008-0000-0300-000020000000}"/>
            </a:ext>
          </a:extLst>
        </xdr:cNvPr>
        <xdr:cNvGrpSpPr/>
      </xdr:nvGrpSpPr>
      <xdr:grpSpPr>
        <a:xfrm>
          <a:off x="10546337" y="11008179"/>
          <a:ext cx="7605592" cy="4694464"/>
          <a:chOff x="12111158" y="6586290"/>
          <a:chExt cx="6470596" cy="3916025"/>
        </a:xfrm>
      </xdr:grpSpPr>
      <xdr:pic>
        <xdr:nvPicPr>
          <xdr:cNvPr id="33" name="図 32">
            <a:extLst>
              <a:ext uri="{FF2B5EF4-FFF2-40B4-BE49-F238E27FC236}">
                <a16:creationId xmlns:a16="http://schemas.microsoft.com/office/drawing/2014/main" id="{00000000-0008-0000-0300-000021000000}"/>
              </a:ext>
            </a:extLst>
          </xdr:cNvPr>
          <xdr:cNvPicPr>
            <a:picLocks noChangeAspect="1"/>
          </xdr:cNvPicPr>
        </xdr:nvPicPr>
        <xdr:blipFill>
          <a:blip xmlns:r="http://schemas.openxmlformats.org/officeDocument/2006/relationships" r:embed="rId1"/>
          <a:stretch>
            <a:fillRect/>
          </a:stretch>
        </xdr:blipFill>
        <xdr:spPr>
          <a:xfrm>
            <a:off x="12111158" y="6586290"/>
            <a:ext cx="6470596" cy="3916025"/>
          </a:xfrm>
          <a:prstGeom prst="rect">
            <a:avLst/>
          </a:prstGeom>
        </xdr:spPr>
      </xdr:pic>
      <xdr:sp macro="" textlink="">
        <xdr:nvSpPr>
          <xdr:cNvPr id="34" name="四角形: 角を丸くする 33">
            <a:extLst>
              <a:ext uri="{FF2B5EF4-FFF2-40B4-BE49-F238E27FC236}">
                <a16:creationId xmlns:a16="http://schemas.microsoft.com/office/drawing/2014/main" id="{00000000-0008-0000-0300-000022000000}"/>
              </a:ext>
            </a:extLst>
          </xdr:cNvPr>
          <xdr:cNvSpPr/>
        </xdr:nvSpPr>
        <xdr:spPr>
          <a:xfrm>
            <a:off x="12699466" y="9536206"/>
            <a:ext cx="1165411" cy="257735"/>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5" name="四角形: 角を丸くする 34">
            <a:extLst>
              <a:ext uri="{FF2B5EF4-FFF2-40B4-BE49-F238E27FC236}">
                <a16:creationId xmlns:a16="http://schemas.microsoft.com/office/drawing/2014/main" id="{00000000-0008-0000-0300-000023000000}"/>
              </a:ext>
            </a:extLst>
          </xdr:cNvPr>
          <xdr:cNvSpPr/>
        </xdr:nvSpPr>
        <xdr:spPr>
          <a:xfrm>
            <a:off x="15791489" y="9549813"/>
            <a:ext cx="2017058" cy="246529"/>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7</xdr:col>
          <xdr:colOff>133350</xdr:colOff>
          <xdr:row>4</xdr:row>
          <xdr:rowOff>85725</xdr:rowOff>
        </xdr:from>
        <xdr:to>
          <xdr:col>10</xdr:col>
          <xdr:colOff>66675</xdr:colOff>
          <xdr:row>4</xdr:row>
          <xdr:rowOff>381000</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3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4</xdr:row>
          <xdr:rowOff>85725</xdr:rowOff>
        </xdr:from>
        <xdr:to>
          <xdr:col>14</xdr:col>
          <xdr:colOff>95250</xdr:colOff>
          <xdr:row>4</xdr:row>
          <xdr:rowOff>352425</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3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20</xdr:row>
          <xdr:rowOff>85725</xdr:rowOff>
        </xdr:from>
        <xdr:to>
          <xdr:col>3</xdr:col>
          <xdr:colOff>0</xdr:colOff>
          <xdr:row>20</xdr:row>
          <xdr:rowOff>352425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20</xdr:row>
          <xdr:rowOff>85725</xdr:rowOff>
        </xdr:from>
        <xdr:to>
          <xdr:col>5</xdr:col>
          <xdr:colOff>9525</xdr:colOff>
          <xdr:row>20</xdr:row>
          <xdr:rowOff>381000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26</xdr:row>
          <xdr:rowOff>66675</xdr:rowOff>
        </xdr:from>
        <xdr:to>
          <xdr:col>3</xdr:col>
          <xdr:colOff>381000</xdr:colOff>
          <xdr:row>26</xdr:row>
          <xdr:rowOff>381000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26</xdr:row>
          <xdr:rowOff>57150</xdr:rowOff>
        </xdr:from>
        <xdr:to>
          <xdr:col>6</xdr:col>
          <xdr:colOff>352425</xdr:colOff>
          <xdr:row>26</xdr:row>
          <xdr:rowOff>381000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4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26</xdr:row>
          <xdr:rowOff>66675</xdr:rowOff>
        </xdr:from>
        <xdr:to>
          <xdr:col>9</xdr:col>
          <xdr:colOff>381000</xdr:colOff>
          <xdr:row>26</xdr:row>
          <xdr:rowOff>352425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4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26</xdr:row>
          <xdr:rowOff>85725</xdr:rowOff>
        </xdr:from>
        <xdr:to>
          <xdr:col>12</xdr:col>
          <xdr:colOff>381000</xdr:colOff>
          <xdr:row>26</xdr:row>
          <xdr:rowOff>342900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4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40</xdr:row>
          <xdr:rowOff>85725</xdr:rowOff>
        </xdr:from>
        <xdr:to>
          <xdr:col>3</xdr:col>
          <xdr:colOff>352425</xdr:colOff>
          <xdr:row>40</xdr:row>
          <xdr:rowOff>381000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4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40</xdr:row>
          <xdr:rowOff>85725</xdr:rowOff>
        </xdr:from>
        <xdr:to>
          <xdr:col>6</xdr:col>
          <xdr:colOff>342900</xdr:colOff>
          <xdr:row>40</xdr:row>
          <xdr:rowOff>381000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4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40</xdr:row>
          <xdr:rowOff>104775</xdr:rowOff>
        </xdr:from>
        <xdr:to>
          <xdr:col>9</xdr:col>
          <xdr:colOff>352425</xdr:colOff>
          <xdr:row>40</xdr:row>
          <xdr:rowOff>352425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4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26</xdr:row>
          <xdr:rowOff>85725</xdr:rowOff>
        </xdr:from>
        <xdr:to>
          <xdr:col>15</xdr:col>
          <xdr:colOff>352425</xdr:colOff>
          <xdr:row>26</xdr:row>
          <xdr:rowOff>352425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4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xdr:row>
          <xdr:rowOff>66675</xdr:rowOff>
        </xdr:from>
        <xdr:to>
          <xdr:col>2</xdr:col>
          <xdr:colOff>390525</xdr:colOff>
          <xdr:row>4</xdr:row>
          <xdr:rowOff>381000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4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xdr:row>
          <xdr:rowOff>66675</xdr:rowOff>
        </xdr:from>
        <xdr:to>
          <xdr:col>3</xdr:col>
          <xdr:colOff>295275</xdr:colOff>
          <xdr:row>5</xdr:row>
          <xdr:rowOff>352425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4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xdr:row>
          <xdr:rowOff>66675</xdr:rowOff>
        </xdr:from>
        <xdr:to>
          <xdr:col>6</xdr:col>
          <xdr:colOff>381000</xdr:colOff>
          <xdr:row>5</xdr:row>
          <xdr:rowOff>381000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4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5</xdr:row>
          <xdr:rowOff>85725</xdr:rowOff>
        </xdr:from>
        <xdr:to>
          <xdr:col>12</xdr:col>
          <xdr:colOff>247650</xdr:colOff>
          <xdr:row>5</xdr:row>
          <xdr:rowOff>381000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4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5</xdr:row>
          <xdr:rowOff>57150</xdr:rowOff>
        </xdr:from>
        <xdr:to>
          <xdr:col>17</xdr:col>
          <xdr:colOff>800100</xdr:colOff>
          <xdr:row>5</xdr:row>
          <xdr:rowOff>371475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4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5</xdr:row>
          <xdr:rowOff>57150</xdr:rowOff>
        </xdr:from>
        <xdr:to>
          <xdr:col>15</xdr:col>
          <xdr:colOff>219075</xdr:colOff>
          <xdr:row>5</xdr:row>
          <xdr:rowOff>419100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4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30</xdr:row>
          <xdr:rowOff>57150</xdr:rowOff>
        </xdr:from>
        <xdr:to>
          <xdr:col>6</xdr:col>
          <xdr:colOff>381000</xdr:colOff>
          <xdr:row>30</xdr:row>
          <xdr:rowOff>352425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4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30</xdr:row>
          <xdr:rowOff>28575</xdr:rowOff>
        </xdr:from>
        <xdr:to>
          <xdr:col>9</xdr:col>
          <xdr:colOff>0</xdr:colOff>
          <xdr:row>30</xdr:row>
          <xdr:rowOff>381000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4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30</xdr:row>
          <xdr:rowOff>66675</xdr:rowOff>
        </xdr:from>
        <xdr:to>
          <xdr:col>11</xdr:col>
          <xdr:colOff>247650</xdr:colOff>
          <xdr:row>30</xdr:row>
          <xdr:rowOff>352425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4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31</xdr:row>
          <xdr:rowOff>66675</xdr:rowOff>
        </xdr:from>
        <xdr:to>
          <xdr:col>6</xdr:col>
          <xdr:colOff>381000</xdr:colOff>
          <xdr:row>31</xdr:row>
          <xdr:rowOff>381000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4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31</xdr:row>
          <xdr:rowOff>66675</xdr:rowOff>
        </xdr:from>
        <xdr:to>
          <xdr:col>8</xdr:col>
          <xdr:colOff>381000</xdr:colOff>
          <xdr:row>31</xdr:row>
          <xdr:rowOff>381000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4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18</xdr:row>
          <xdr:rowOff>66675</xdr:rowOff>
        </xdr:from>
        <xdr:to>
          <xdr:col>8</xdr:col>
          <xdr:colOff>0</xdr:colOff>
          <xdr:row>18</xdr:row>
          <xdr:rowOff>295275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4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xdr:row>
          <xdr:rowOff>66675</xdr:rowOff>
        </xdr:from>
        <xdr:to>
          <xdr:col>4</xdr:col>
          <xdr:colOff>390525</xdr:colOff>
          <xdr:row>4</xdr:row>
          <xdr:rowOff>390525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4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6</xdr:row>
          <xdr:rowOff>85725</xdr:rowOff>
        </xdr:from>
        <xdr:to>
          <xdr:col>7</xdr:col>
          <xdr:colOff>152400</xdr:colOff>
          <xdr:row>6</xdr:row>
          <xdr:rowOff>381000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4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18</xdr:row>
          <xdr:rowOff>352425</xdr:rowOff>
        </xdr:from>
        <xdr:to>
          <xdr:col>8</xdr:col>
          <xdr:colOff>0</xdr:colOff>
          <xdr:row>18</xdr:row>
          <xdr:rowOff>581025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4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19</xdr:row>
          <xdr:rowOff>28575</xdr:rowOff>
        </xdr:from>
        <xdr:to>
          <xdr:col>8</xdr:col>
          <xdr:colOff>0</xdr:colOff>
          <xdr:row>19</xdr:row>
          <xdr:rowOff>200025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4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19</xdr:row>
          <xdr:rowOff>247650</xdr:rowOff>
        </xdr:from>
        <xdr:to>
          <xdr:col>8</xdr:col>
          <xdr:colOff>0</xdr:colOff>
          <xdr:row>19</xdr:row>
          <xdr:rowOff>409575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4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19</xdr:row>
          <xdr:rowOff>438150</xdr:rowOff>
        </xdr:from>
        <xdr:to>
          <xdr:col>8</xdr:col>
          <xdr:colOff>66675</xdr:colOff>
          <xdr:row>20</xdr:row>
          <xdr:rowOff>9525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4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28</xdr:row>
          <xdr:rowOff>57150</xdr:rowOff>
        </xdr:from>
        <xdr:to>
          <xdr:col>7</xdr:col>
          <xdr:colOff>381000</xdr:colOff>
          <xdr:row>28</xdr:row>
          <xdr:rowOff>352425</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28</xdr:row>
          <xdr:rowOff>38100</xdr:rowOff>
        </xdr:from>
        <xdr:to>
          <xdr:col>10</xdr:col>
          <xdr:colOff>381000</xdr:colOff>
          <xdr:row>28</xdr:row>
          <xdr:rowOff>381000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4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245730</xdr:colOff>
      <xdr:row>25</xdr:row>
      <xdr:rowOff>149679</xdr:rowOff>
    </xdr:from>
    <xdr:to>
      <xdr:col>27</xdr:col>
      <xdr:colOff>830036</xdr:colOff>
      <xdr:row>35</xdr:row>
      <xdr:rowOff>231322</xdr:rowOff>
    </xdr:to>
    <xdr:grpSp>
      <xdr:nvGrpSpPr>
        <xdr:cNvPr id="32" name="グループ化 31">
          <a:extLst>
            <a:ext uri="{FF2B5EF4-FFF2-40B4-BE49-F238E27FC236}">
              <a16:creationId xmlns:a16="http://schemas.microsoft.com/office/drawing/2014/main" id="{00000000-0008-0000-0400-000020000000}"/>
            </a:ext>
          </a:extLst>
        </xdr:cNvPr>
        <xdr:cNvGrpSpPr/>
      </xdr:nvGrpSpPr>
      <xdr:grpSpPr>
        <a:xfrm>
          <a:off x="10546337" y="11008179"/>
          <a:ext cx="7605592" cy="4694464"/>
          <a:chOff x="12111158" y="6586290"/>
          <a:chExt cx="6470596" cy="3916025"/>
        </a:xfrm>
      </xdr:grpSpPr>
      <xdr:pic>
        <xdr:nvPicPr>
          <xdr:cNvPr id="33" name="図 32">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1"/>
          <a:stretch>
            <a:fillRect/>
          </a:stretch>
        </xdr:blipFill>
        <xdr:spPr>
          <a:xfrm>
            <a:off x="12111158" y="6586290"/>
            <a:ext cx="6470596" cy="3916025"/>
          </a:xfrm>
          <a:prstGeom prst="rect">
            <a:avLst/>
          </a:prstGeom>
        </xdr:spPr>
      </xdr:pic>
      <xdr:sp macro="" textlink="">
        <xdr:nvSpPr>
          <xdr:cNvPr id="34" name="四角形: 角を丸くする 33">
            <a:extLst>
              <a:ext uri="{FF2B5EF4-FFF2-40B4-BE49-F238E27FC236}">
                <a16:creationId xmlns:a16="http://schemas.microsoft.com/office/drawing/2014/main" id="{00000000-0008-0000-0400-000022000000}"/>
              </a:ext>
            </a:extLst>
          </xdr:cNvPr>
          <xdr:cNvSpPr/>
        </xdr:nvSpPr>
        <xdr:spPr>
          <a:xfrm>
            <a:off x="12699466" y="9536206"/>
            <a:ext cx="1165411" cy="257735"/>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5" name="四角形: 角を丸くする 34">
            <a:extLst>
              <a:ext uri="{FF2B5EF4-FFF2-40B4-BE49-F238E27FC236}">
                <a16:creationId xmlns:a16="http://schemas.microsoft.com/office/drawing/2014/main" id="{00000000-0008-0000-0400-000023000000}"/>
              </a:ext>
            </a:extLst>
          </xdr:cNvPr>
          <xdr:cNvSpPr/>
        </xdr:nvSpPr>
        <xdr:spPr>
          <a:xfrm>
            <a:off x="15791489" y="9549813"/>
            <a:ext cx="2017058" cy="246529"/>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7</xdr:col>
          <xdr:colOff>133350</xdr:colOff>
          <xdr:row>4</xdr:row>
          <xdr:rowOff>85725</xdr:rowOff>
        </xdr:from>
        <xdr:to>
          <xdr:col>10</xdr:col>
          <xdr:colOff>66675</xdr:colOff>
          <xdr:row>4</xdr:row>
          <xdr:rowOff>381000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4</xdr:row>
          <xdr:rowOff>85725</xdr:rowOff>
        </xdr:from>
        <xdr:to>
          <xdr:col>14</xdr:col>
          <xdr:colOff>95250</xdr:colOff>
          <xdr:row>4</xdr:row>
          <xdr:rowOff>352425</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20</xdr:row>
          <xdr:rowOff>85725</xdr:rowOff>
        </xdr:from>
        <xdr:to>
          <xdr:col>3</xdr:col>
          <xdr:colOff>0</xdr:colOff>
          <xdr:row>20</xdr:row>
          <xdr:rowOff>352425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5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20</xdr:row>
          <xdr:rowOff>85725</xdr:rowOff>
        </xdr:from>
        <xdr:to>
          <xdr:col>5</xdr:col>
          <xdr:colOff>9525</xdr:colOff>
          <xdr:row>20</xdr:row>
          <xdr:rowOff>381000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5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26</xdr:row>
          <xdr:rowOff>66675</xdr:rowOff>
        </xdr:from>
        <xdr:to>
          <xdr:col>3</xdr:col>
          <xdr:colOff>381000</xdr:colOff>
          <xdr:row>26</xdr:row>
          <xdr:rowOff>381000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5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26</xdr:row>
          <xdr:rowOff>57150</xdr:rowOff>
        </xdr:from>
        <xdr:to>
          <xdr:col>6</xdr:col>
          <xdr:colOff>352425</xdr:colOff>
          <xdr:row>26</xdr:row>
          <xdr:rowOff>381000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5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26</xdr:row>
          <xdr:rowOff>66675</xdr:rowOff>
        </xdr:from>
        <xdr:to>
          <xdr:col>9</xdr:col>
          <xdr:colOff>381000</xdr:colOff>
          <xdr:row>26</xdr:row>
          <xdr:rowOff>352425</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5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26</xdr:row>
          <xdr:rowOff>85725</xdr:rowOff>
        </xdr:from>
        <xdr:to>
          <xdr:col>12</xdr:col>
          <xdr:colOff>381000</xdr:colOff>
          <xdr:row>26</xdr:row>
          <xdr:rowOff>342900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5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40</xdr:row>
          <xdr:rowOff>85725</xdr:rowOff>
        </xdr:from>
        <xdr:to>
          <xdr:col>3</xdr:col>
          <xdr:colOff>352425</xdr:colOff>
          <xdr:row>40</xdr:row>
          <xdr:rowOff>381000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5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40</xdr:row>
          <xdr:rowOff>85725</xdr:rowOff>
        </xdr:from>
        <xdr:to>
          <xdr:col>6</xdr:col>
          <xdr:colOff>342900</xdr:colOff>
          <xdr:row>40</xdr:row>
          <xdr:rowOff>381000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5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40</xdr:row>
          <xdr:rowOff>104775</xdr:rowOff>
        </xdr:from>
        <xdr:to>
          <xdr:col>9</xdr:col>
          <xdr:colOff>352425</xdr:colOff>
          <xdr:row>40</xdr:row>
          <xdr:rowOff>352425</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5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26</xdr:row>
          <xdr:rowOff>85725</xdr:rowOff>
        </xdr:from>
        <xdr:to>
          <xdr:col>15</xdr:col>
          <xdr:colOff>352425</xdr:colOff>
          <xdr:row>26</xdr:row>
          <xdr:rowOff>352425</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5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xdr:row>
          <xdr:rowOff>66675</xdr:rowOff>
        </xdr:from>
        <xdr:to>
          <xdr:col>2</xdr:col>
          <xdr:colOff>390525</xdr:colOff>
          <xdr:row>4</xdr:row>
          <xdr:rowOff>381000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5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xdr:row>
          <xdr:rowOff>66675</xdr:rowOff>
        </xdr:from>
        <xdr:to>
          <xdr:col>3</xdr:col>
          <xdr:colOff>295275</xdr:colOff>
          <xdr:row>5</xdr:row>
          <xdr:rowOff>352425</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5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xdr:row>
          <xdr:rowOff>66675</xdr:rowOff>
        </xdr:from>
        <xdr:to>
          <xdr:col>6</xdr:col>
          <xdr:colOff>381000</xdr:colOff>
          <xdr:row>5</xdr:row>
          <xdr:rowOff>381000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5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5</xdr:row>
          <xdr:rowOff>85725</xdr:rowOff>
        </xdr:from>
        <xdr:to>
          <xdr:col>12</xdr:col>
          <xdr:colOff>247650</xdr:colOff>
          <xdr:row>5</xdr:row>
          <xdr:rowOff>381000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5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5</xdr:row>
          <xdr:rowOff>57150</xdr:rowOff>
        </xdr:from>
        <xdr:to>
          <xdr:col>17</xdr:col>
          <xdr:colOff>800100</xdr:colOff>
          <xdr:row>5</xdr:row>
          <xdr:rowOff>371475</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5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5</xdr:row>
          <xdr:rowOff>57150</xdr:rowOff>
        </xdr:from>
        <xdr:to>
          <xdr:col>15</xdr:col>
          <xdr:colOff>219075</xdr:colOff>
          <xdr:row>5</xdr:row>
          <xdr:rowOff>419100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5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30</xdr:row>
          <xdr:rowOff>57150</xdr:rowOff>
        </xdr:from>
        <xdr:to>
          <xdr:col>6</xdr:col>
          <xdr:colOff>381000</xdr:colOff>
          <xdr:row>30</xdr:row>
          <xdr:rowOff>352425</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5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30</xdr:row>
          <xdr:rowOff>28575</xdr:rowOff>
        </xdr:from>
        <xdr:to>
          <xdr:col>9</xdr:col>
          <xdr:colOff>0</xdr:colOff>
          <xdr:row>30</xdr:row>
          <xdr:rowOff>381000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5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30</xdr:row>
          <xdr:rowOff>66675</xdr:rowOff>
        </xdr:from>
        <xdr:to>
          <xdr:col>11</xdr:col>
          <xdr:colOff>247650</xdr:colOff>
          <xdr:row>30</xdr:row>
          <xdr:rowOff>352425</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5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31</xdr:row>
          <xdr:rowOff>66675</xdr:rowOff>
        </xdr:from>
        <xdr:to>
          <xdr:col>6</xdr:col>
          <xdr:colOff>381000</xdr:colOff>
          <xdr:row>31</xdr:row>
          <xdr:rowOff>381000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5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31</xdr:row>
          <xdr:rowOff>66675</xdr:rowOff>
        </xdr:from>
        <xdr:to>
          <xdr:col>8</xdr:col>
          <xdr:colOff>381000</xdr:colOff>
          <xdr:row>31</xdr:row>
          <xdr:rowOff>381000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5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18</xdr:row>
          <xdr:rowOff>66675</xdr:rowOff>
        </xdr:from>
        <xdr:to>
          <xdr:col>8</xdr:col>
          <xdr:colOff>0</xdr:colOff>
          <xdr:row>18</xdr:row>
          <xdr:rowOff>295275</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5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xdr:row>
          <xdr:rowOff>66675</xdr:rowOff>
        </xdr:from>
        <xdr:to>
          <xdr:col>4</xdr:col>
          <xdr:colOff>390525</xdr:colOff>
          <xdr:row>4</xdr:row>
          <xdr:rowOff>390525</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5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6</xdr:row>
          <xdr:rowOff>85725</xdr:rowOff>
        </xdr:from>
        <xdr:to>
          <xdr:col>7</xdr:col>
          <xdr:colOff>152400</xdr:colOff>
          <xdr:row>6</xdr:row>
          <xdr:rowOff>381000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5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18</xdr:row>
          <xdr:rowOff>352425</xdr:rowOff>
        </xdr:from>
        <xdr:to>
          <xdr:col>8</xdr:col>
          <xdr:colOff>0</xdr:colOff>
          <xdr:row>18</xdr:row>
          <xdr:rowOff>581025</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5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19</xdr:row>
          <xdr:rowOff>28575</xdr:rowOff>
        </xdr:from>
        <xdr:to>
          <xdr:col>8</xdr:col>
          <xdr:colOff>0</xdr:colOff>
          <xdr:row>19</xdr:row>
          <xdr:rowOff>200025</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5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19</xdr:row>
          <xdr:rowOff>247650</xdr:rowOff>
        </xdr:from>
        <xdr:to>
          <xdr:col>8</xdr:col>
          <xdr:colOff>0</xdr:colOff>
          <xdr:row>19</xdr:row>
          <xdr:rowOff>409575</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5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19</xdr:row>
          <xdr:rowOff>438150</xdr:rowOff>
        </xdr:from>
        <xdr:to>
          <xdr:col>8</xdr:col>
          <xdr:colOff>66675</xdr:colOff>
          <xdr:row>20</xdr:row>
          <xdr:rowOff>9525</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5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28</xdr:row>
          <xdr:rowOff>57150</xdr:rowOff>
        </xdr:from>
        <xdr:to>
          <xdr:col>7</xdr:col>
          <xdr:colOff>381000</xdr:colOff>
          <xdr:row>28</xdr:row>
          <xdr:rowOff>352425</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5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28</xdr:row>
          <xdr:rowOff>38100</xdr:rowOff>
        </xdr:from>
        <xdr:to>
          <xdr:col>10</xdr:col>
          <xdr:colOff>381000</xdr:colOff>
          <xdr:row>28</xdr:row>
          <xdr:rowOff>381000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5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245730</xdr:colOff>
      <xdr:row>25</xdr:row>
      <xdr:rowOff>149679</xdr:rowOff>
    </xdr:from>
    <xdr:to>
      <xdr:col>27</xdr:col>
      <xdr:colOff>830036</xdr:colOff>
      <xdr:row>35</xdr:row>
      <xdr:rowOff>231322</xdr:rowOff>
    </xdr:to>
    <xdr:grpSp>
      <xdr:nvGrpSpPr>
        <xdr:cNvPr id="32" name="グループ化 31">
          <a:extLst>
            <a:ext uri="{FF2B5EF4-FFF2-40B4-BE49-F238E27FC236}">
              <a16:creationId xmlns:a16="http://schemas.microsoft.com/office/drawing/2014/main" id="{00000000-0008-0000-0500-000020000000}"/>
            </a:ext>
          </a:extLst>
        </xdr:cNvPr>
        <xdr:cNvGrpSpPr/>
      </xdr:nvGrpSpPr>
      <xdr:grpSpPr>
        <a:xfrm>
          <a:off x="10546337" y="11008179"/>
          <a:ext cx="7605592" cy="4694464"/>
          <a:chOff x="12111158" y="6586290"/>
          <a:chExt cx="6470596" cy="3916025"/>
        </a:xfrm>
      </xdr:grpSpPr>
      <xdr:pic>
        <xdr:nvPicPr>
          <xdr:cNvPr id="33" name="図 32">
            <a:extLst>
              <a:ext uri="{FF2B5EF4-FFF2-40B4-BE49-F238E27FC236}">
                <a16:creationId xmlns:a16="http://schemas.microsoft.com/office/drawing/2014/main" id="{00000000-0008-0000-0500-000021000000}"/>
              </a:ext>
            </a:extLst>
          </xdr:cNvPr>
          <xdr:cNvPicPr>
            <a:picLocks noChangeAspect="1"/>
          </xdr:cNvPicPr>
        </xdr:nvPicPr>
        <xdr:blipFill>
          <a:blip xmlns:r="http://schemas.openxmlformats.org/officeDocument/2006/relationships" r:embed="rId1"/>
          <a:stretch>
            <a:fillRect/>
          </a:stretch>
        </xdr:blipFill>
        <xdr:spPr>
          <a:xfrm>
            <a:off x="12111158" y="6586290"/>
            <a:ext cx="6470596" cy="3916025"/>
          </a:xfrm>
          <a:prstGeom prst="rect">
            <a:avLst/>
          </a:prstGeom>
        </xdr:spPr>
      </xdr:pic>
      <xdr:sp macro="" textlink="">
        <xdr:nvSpPr>
          <xdr:cNvPr id="34" name="四角形: 角を丸くする 33">
            <a:extLst>
              <a:ext uri="{FF2B5EF4-FFF2-40B4-BE49-F238E27FC236}">
                <a16:creationId xmlns:a16="http://schemas.microsoft.com/office/drawing/2014/main" id="{00000000-0008-0000-0500-000022000000}"/>
              </a:ext>
            </a:extLst>
          </xdr:cNvPr>
          <xdr:cNvSpPr/>
        </xdr:nvSpPr>
        <xdr:spPr>
          <a:xfrm>
            <a:off x="12699466" y="9536206"/>
            <a:ext cx="1165411" cy="257735"/>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5" name="四角形: 角を丸くする 34">
            <a:extLst>
              <a:ext uri="{FF2B5EF4-FFF2-40B4-BE49-F238E27FC236}">
                <a16:creationId xmlns:a16="http://schemas.microsoft.com/office/drawing/2014/main" id="{00000000-0008-0000-0500-000023000000}"/>
              </a:ext>
            </a:extLst>
          </xdr:cNvPr>
          <xdr:cNvSpPr/>
        </xdr:nvSpPr>
        <xdr:spPr>
          <a:xfrm>
            <a:off x="15791489" y="9549813"/>
            <a:ext cx="2017058" cy="246529"/>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7</xdr:col>
          <xdr:colOff>133350</xdr:colOff>
          <xdr:row>4</xdr:row>
          <xdr:rowOff>85725</xdr:rowOff>
        </xdr:from>
        <xdr:to>
          <xdr:col>10</xdr:col>
          <xdr:colOff>66675</xdr:colOff>
          <xdr:row>4</xdr:row>
          <xdr:rowOff>381000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5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4</xdr:row>
          <xdr:rowOff>85725</xdr:rowOff>
        </xdr:from>
        <xdr:to>
          <xdr:col>14</xdr:col>
          <xdr:colOff>95250</xdr:colOff>
          <xdr:row>4</xdr:row>
          <xdr:rowOff>352425</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5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20</xdr:row>
          <xdr:rowOff>85725</xdr:rowOff>
        </xdr:from>
        <xdr:to>
          <xdr:col>3</xdr:col>
          <xdr:colOff>0</xdr:colOff>
          <xdr:row>20</xdr:row>
          <xdr:rowOff>352425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6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20</xdr:row>
          <xdr:rowOff>85725</xdr:rowOff>
        </xdr:from>
        <xdr:to>
          <xdr:col>5</xdr:col>
          <xdr:colOff>9525</xdr:colOff>
          <xdr:row>20</xdr:row>
          <xdr:rowOff>381000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6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26</xdr:row>
          <xdr:rowOff>66675</xdr:rowOff>
        </xdr:from>
        <xdr:to>
          <xdr:col>3</xdr:col>
          <xdr:colOff>381000</xdr:colOff>
          <xdr:row>26</xdr:row>
          <xdr:rowOff>381000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6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26</xdr:row>
          <xdr:rowOff>57150</xdr:rowOff>
        </xdr:from>
        <xdr:to>
          <xdr:col>6</xdr:col>
          <xdr:colOff>352425</xdr:colOff>
          <xdr:row>26</xdr:row>
          <xdr:rowOff>381000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6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26</xdr:row>
          <xdr:rowOff>66675</xdr:rowOff>
        </xdr:from>
        <xdr:to>
          <xdr:col>9</xdr:col>
          <xdr:colOff>381000</xdr:colOff>
          <xdr:row>26</xdr:row>
          <xdr:rowOff>352425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6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26</xdr:row>
          <xdr:rowOff>85725</xdr:rowOff>
        </xdr:from>
        <xdr:to>
          <xdr:col>12</xdr:col>
          <xdr:colOff>381000</xdr:colOff>
          <xdr:row>26</xdr:row>
          <xdr:rowOff>342900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6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40</xdr:row>
          <xdr:rowOff>85725</xdr:rowOff>
        </xdr:from>
        <xdr:to>
          <xdr:col>3</xdr:col>
          <xdr:colOff>352425</xdr:colOff>
          <xdr:row>40</xdr:row>
          <xdr:rowOff>381000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6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40</xdr:row>
          <xdr:rowOff>85725</xdr:rowOff>
        </xdr:from>
        <xdr:to>
          <xdr:col>6</xdr:col>
          <xdr:colOff>342900</xdr:colOff>
          <xdr:row>40</xdr:row>
          <xdr:rowOff>381000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6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40</xdr:row>
          <xdr:rowOff>104775</xdr:rowOff>
        </xdr:from>
        <xdr:to>
          <xdr:col>9</xdr:col>
          <xdr:colOff>352425</xdr:colOff>
          <xdr:row>40</xdr:row>
          <xdr:rowOff>352425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6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26</xdr:row>
          <xdr:rowOff>85725</xdr:rowOff>
        </xdr:from>
        <xdr:to>
          <xdr:col>15</xdr:col>
          <xdr:colOff>352425</xdr:colOff>
          <xdr:row>26</xdr:row>
          <xdr:rowOff>352425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6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xdr:row>
          <xdr:rowOff>66675</xdr:rowOff>
        </xdr:from>
        <xdr:to>
          <xdr:col>2</xdr:col>
          <xdr:colOff>390525</xdr:colOff>
          <xdr:row>4</xdr:row>
          <xdr:rowOff>381000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6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xdr:row>
          <xdr:rowOff>66675</xdr:rowOff>
        </xdr:from>
        <xdr:to>
          <xdr:col>3</xdr:col>
          <xdr:colOff>295275</xdr:colOff>
          <xdr:row>5</xdr:row>
          <xdr:rowOff>352425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6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xdr:row>
          <xdr:rowOff>66675</xdr:rowOff>
        </xdr:from>
        <xdr:to>
          <xdr:col>6</xdr:col>
          <xdr:colOff>381000</xdr:colOff>
          <xdr:row>5</xdr:row>
          <xdr:rowOff>381000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6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5</xdr:row>
          <xdr:rowOff>85725</xdr:rowOff>
        </xdr:from>
        <xdr:to>
          <xdr:col>12</xdr:col>
          <xdr:colOff>247650</xdr:colOff>
          <xdr:row>5</xdr:row>
          <xdr:rowOff>381000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6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5</xdr:row>
          <xdr:rowOff>57150</xdr:rowOff>
        </xdr:from>
        <xdr:to>
          <xdr:col>17</xdr:col>
          <xdr:colOff>800100</xdr:colOff>
          <xdr:row>5</xdr:row>
          <xdr:rowOff>371475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6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5</xdr:row>
          <xdr:rowOff>57150</xdr:rowOff>
        </xdr:from>
        <xdr:to>
          <xdr:col>15</xdr:col>
          <xdr:colOff>219075</xdr:colOff>
          <xdr:row>5</xdr:row>
          <xdr:rowOff>419100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6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30</xdr:row>
          <xdr:rowOff>57150</xdr:rowOff>
        </xdr:from>
        <xdr:to>
          <xdr:col>6</xdr:col>
          <xdr:colOff>381000</xdr:colOff>
          <xdr:row>30</xdr:row>
          <xdr:rowOff>352425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6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30</xdr:row>
          <xdr:rowOff>28575</xdr:rowOff>
        </xdr:from>
        <xdr:to>
          <xdr:col>9</xdr:col>
          <xdr:colOff>0</xdr:colOff>
          <xdr:row>30</xdr:row>
          <xdr:rowOff>381000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6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30</xdr:row>
          <xdr:rowOff>66675</xdr:rowOff>
        </xdr:from>
        <xdr:to>
          <xdr:col>11</xdr:col>
          <xdr:colOff>247650</xdr:colOff>
          <xdr:row>30</xdr:row>
          <xdr:rowOff>352425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6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31</xdr:row>
          <xdr:rowOff>66675</xdr:rowOff>
        </xdr:from>
        <xdr:to>
          <xdr:col>6</xdr:col>
          <xdr:colOff>381000</xdr:colOff>
          <xdr:row>31</xdr:row>
          <xdr:rowOff>381000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6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31</xdr:row>
          <xdr:rowOff>66675</xdr:rowOff>
        </xdr:from>
        <xdr:to>
          <xdr:col>8</xdr:col>
          <xdr:colOff>381000</xdr:colOff>
          <xdr:row>31</xdr:row>
          <xdr:rowOff>381000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6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18</xdr:row>
          <xdr:rowOff>66675</xdr:rowOff>
        </xdr:from>
        <xdr:to>
          <xdr:col>8</xdr:col>
          <xdr:colOff>0</xdr:colOff>
          <xdr:row>18</xdr:row>
          <xdr:rowOff>295275</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6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4</xdr:row>
          <xdr:rowOff>66675</xdr:rowOff>
        </xdr:from>
        <xdr:to>
          <xdr:col>4</xdr:col>
          <xdr:colOff>390525</xdr:colOff>
          <xdr:row>4</xdr:row>
          <xdr:rowOff>390525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6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6</xdr:row>
          <xdr:rowOff>85725</xdr:rowOff>
        </xdr:from>
        <xdr:to>
          <xdr:col>7</xdr:col>
          <xdr:colOff>152400</xdr:colOff>
          <xdr:row>6</xdr:row>
          <xdr:rowOff>381000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6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18</xdr:row>
          <xdr:rowOff>352425</xdr:rowOff>
        </xdr:from>
        <xdr:to>
          <xdr:col>8</xdr:col>
          <xdr:colOff>0</xdr:colOff>
          <xdr:row>18</xdr:row>
          <xdr:rowOff>581025</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6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19</xdr:row>
          <xdr:rowOff>28575</xdr:rowOff>
        </xdr:from>
        <xdr:to>
          <xdr:col>8</xdr:col>
          <xdr:colOff>0</xdr:colOff>
          <xdr:row>19</xdr:row>
          <xdr:rowOff>200025</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6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19</xdr:row>
          <xdr:rowOff>247650</xdr:rowOff>
        </xdr:from>
        <xdr:to>
          <xdr:col>8</xdr:col>
          <xdr:colOff>0</xdr:colOff>
          <xdr:row>19</xdr:row>
          <xdr:rowOff>409575</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6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19</xdr:row>
          <xdr:rowOff>438150</xdr:rowOff>
        </xdr:from>
        <xdr:to>
          <xdr:col>8</xdr:col>
          <xdr:colOff>66675</xdr:colOff>
          <xdr:row>20</xdr:row>
          <xdr:rowOff>9525</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6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28</xdr:row>
          <xdr:rowOff>57150</xdr:rowOff>
        </xdr:from>
        <xdr:to>
          <xdr:col>7</xdr:col>
          <xdr:colOff>381000</xdr:colOff>
          <xdr:row>28</xdr:row>
          <xdr:rowOff>352425</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6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28</xdr:row>
          <xdr:rowOff>38100</xdr:rowOff>
        </xdr:from>
        <xdr:to>
          <xdr:col>10</xdr:col>
          <xdr:colOff>381000</xdr:colOff>
          <xdr:row>28</xdr:row>
          <xdr:rowOff>381000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6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245730</xdr:colOff>
      <xdr:row>25</xdr:row>
      <xdr:rowOff>149679</xdr:rowOff>
    </xdr:from>
    <xdr:to>
      <xdr:col>27</xdr:col>
      <xdr:colOff>830036</xdr:colOff>
      <xdr:row>35</xdr:row>
      <xdr:rowOff>231322</xdr:rowOff>
    </xdr:to>
    <xdr:grpSp>
      <xdr:nvGrpSpPr>
        <xdr:cNvPr id="32" name="グループ化 31">
          <a:extLst>
            <a:ext uri="{FF2B5EF4-FFF2-40B4-BE49-F238E27FC236}">
              <a16:creationId xmlns:a16="http://schemas.microsoft.com/office/drawing/2014/main" id="{00000000-0008-0000-0600-000020000000}"/>
            </a:ext>
          </a:extLst>
        </xdr:cNvPr>
        <xdr:cNvGrpSpPr/>
      </xdr:nvGrpSpPr>
      <xdr:grpSpPr>
        <a:xfrm>
          <a:off x="10546337" y="11008179"/>
          <a:ext cx="7605592" cy="4694464"/>
          <a:chOff x="12111158" y="6586290"/>
          <a:chExt cx="6470596" cy="3916025"/>
        </a:xfrm>
      </xdr:grpSpPr>
      <xdr:pic>
        <xdr:nvPicPr>
          <xdr:cNvPr id="33" name="図 32">
            <a:extLst>
              <a:ext uri="{FF2B5EF4-FFF2-40B4-BE49-F238E27FC236}">
                <a16:creationId xmlns:a16="http://schemas.microsoft.com/office/drawing/2014/main" id="{00000000-0008-0000-0600-000021000000}"/>
              </a:ext>
            </a:extLst>
          </xdr:cNvPr>
          <xdr:cNvPicPr>
            <a:picLocks noChangeAspect="1"/>
          </xdr:cNvPicPr>
        </xdr:nvPicPr>
        <xdr:blipFill>
          <a:blip xmlns:r="http://schemas.openxmlformats.org/officeDocument/2006/relationships" r:embed="rId1"/>
          <a:stretch>
            <a:fillRect/>
          </a:stretch>
        </xdr:blipFill>
        <xdr:spPr>
          <a:xfrm>
            <a:off x="12111158" y="6586290"/>
            <a:ext cx="6470596" cy="3916025"/>
          </a:xfrm>
          <a:prstGeom prst="rect">
            <a:avLst/>
          </a:prstGeom>
        </xdr:spPr>
      </xdr:pic>
      <xdr:sp macro="" textlink="">
        <xdr:nvSpPr>
          <xdr:cNvPr id="34" name="四角形: 角を丸くする 33">
            <a:extLst>
              <a:ext uri="{FF2B5EF4-FFF2-40B4-BE49-F238E27FC236}">
                <a16:creationId xmlns:a16="http://schemas.microsoft.com/office/drawing/2014/main" id="{00000000-0008-0000-0600-000022000000}"/>
              </a:ext>
            </a:extLst>
          </xdr:cNvPr>
          <xdr:cNvSpPr/>
        </xdr:nvSpPr>
        <xdr:spPr>
          <a:xfrm>
            <a:off x="12699466" y="9536206"/>
            <a:ext cx="1165411" cy="257735"/>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5" name="四角形: 角を丸くする 34">
            <a:extLst>
              <a:ext uri="{FF2B5EF4-FFF2-40B4-BE49-F238E27FC236}">
                <a16:creationId xmlns:a16="http://schemas.microsoft.com/office/drawing/2014/main" id="{00000000-0008-0000-0600-000023000000}"/>
              </a:ext>
            </a:extLst>
          </xdr:cNvPr>
          <xdr:cNvSpPr/>
        </xdr:nvSpPr>
        <xdr:spPr>
          <a:xfrm>
            <a:off x="15791489" y="9549813"/>
            <a:ext cx="2017058" cy="246529"/>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7</xdr:col>
          <xdr:colOff>133350</xdr:colOff>
          <xdr:row>4</xdr:row>
          <xdr:rowOff>85725</xdr:rowOff>
        </xdr:from>
        <xdr:to>
          <xdr:col>10</xdr:col>
          <xdr:colOff>66675</xdr:colOff>
          <xdr:row>4</xdr:row>
          <xdr:rowOff>381000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6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4</xdr:row>
          <xdr:rowOff>85725</xdr:rowOff>
        </xdr:from>
        <xdr:to>
          <xdr:col>14</xdr:col>
          <xdr:colOff>95250</xdr:colOff>
          <xdr:row>4</xdr:row>
          <xdr:rowOff>352425</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6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L21-031Au/Desktop/&#26908;&#35388;/&#35430;&#34892;_20230907/&#12304;&#27096;&#24335;_&#26368;&#26032;&#12305;CSV&#12471;&#12540;&#12488;(IP10461%20&#30456;&#25163;&#26041;&#19968;&#25324;&#30331;&#37682;)20200519_20230608C&#21015;&#25991;&#23383;&#2101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L21-031Au/Desktop/&#37504;&#34892;&#21475;&#24231;&#31561;&#25391;&#36796;&#20381;&#38972;&#26360;&#65288;&#26053;&#36027;&#12539;&#35613;&#37329;&#12539;&#31435;&#26367;&#25173;&#29992;&#65289;_20241218%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用紙　Form"/>
      <sheetName val="記入例"/>
      <sheetName val="Example"/>
      <sheetName val="貼付用シート"/>
      <sheetName val="リスト_登録用紙"/>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printerSettings" Target="../printerSettings/printerSettings1.bin"/><Relationship Id="rId21" Type="http://schemas.openxmlformats.org/officeDocument/2006/relationships/ctrlProp" Target="../ctrlProps/ctrlProp16.xml"/><Relationship Id="rId34" Type="http://schemas.openxmlformats.org/officeDocument/2006/relationships/ctrlProp" Target="../ctrlProps/ctrlProp29.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2" Type="http://schemas.openxmlformats.org/officeDocument/2006/relationships/hyperlink" Target="https://science-tokyo.app.box.com/f/c518bcec45ff45c3aeafc27995240629" TargetMode="Externa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hyperlink" Target="https://zengin.ajtw.net/"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26" Type="http://schemas.openxmlformats.org/officeDocument/2006/relationships/ctrlProp" Target="../ctrlProps/ctrlProp53.xml"/><Relationship Id="rId3" Type="http://schemas.openxmlformats.org/officeDocument/2006/relationships/printerSettings" Target="../printerSettings/printerSettings3.bin"/><Relationship Id="rId21" Type="http://schemas.openxmlformats.org/officeDocument/2006/relationships/ctrlProp" Target="../ctrlProps/ctrlProp48.xml"/><Relationship Id="rId34" Type="http://schemas.openxmlformats.org/officeDocument/2006/relationships/ctrlProp" Target="../ctrlProps/ctrlProp61.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5" Type="http://schemas.openxmlformats.org/officeDocument/2006/relationships/ctrlProp" Target="../ctrlProps/ctrlProp52.xml"/><Relationship Id="rId33" Type="http://schemas.openxmlformats.org/officeDocument/2006/relationships/ctrlProp" Target="../ctrlProps/ctrlProp60.xml"/><Relationship Id="rId2" Type="http://schemas.openxmlformats.org/officeDocument/2006/relationships/hyperlink" Target="https://science-tokyo.app.box.com/f/c518bcec45ff45c3aeafc27995240629" TargetMode="External"/><Relationship Id="rId16" Type="http://schemas.openxmlformats.org/officeDocument/2006/relationships/ctrlProp" Target="../ctrlProps/ctrlProp43.xml"/><Relationship Id="rId20" Type="http://schemas.openxmlformats.org/officeDocument/2006/relationships/ctrlProp" Target="../ctrlProps/ctrlProp47.xml"/><Relationship Id="rId29" Type="http://schemas.openxmlformats.org/officeDocument/2006/relationships/ctrlProp" Target="../ctrlProps/ctrlProp56.xml"/><Relationship Id="rId1" Type="http://schemas.openxmlformats.org/officeDocument/2006/relationships/hyperlink" Target="https://zengin.ajtw.net/" TargetMode="External"/><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trlProp" Target="../ctrlProps/ctrlProp51.xml"/><Relationship Id="rId32" Type="http://schemas.openxmlformats.org/officeDocument/2006/relationships/ctrlProp" Target="../ctrlProps/ctrlProp59.xml"/><Relationship Id="rId37" Type="http://schemas.openxmlformats.org/officeDocument/2006/relationships/ctrlProp" Target="../ctrlProps/ctrlProp64.xml"/><Relationship Id="rId5" Type="http://schemas.openxmlformats.org/officeDocument/2006/relationships/vmlDrawing" Target="../drawings/vmlDrawing3.vml"/><Relationship Id="rId15" Type="http://schemas.openxmlformats.org/officeDocument/2006/relationships/ctrlProp" Target="../ctrlProps/ctrlProp42.xml"/><Relationship Id="rId23" Type="http://schemas.openxmlformats.org/officeDocument/2006/relationships/ctrlProp" Target="../ctrlProps/ctrlProp50.xml"/><Relationship Id="rId28" Type="http://schemas.openxmlformats.org/officeDocument/2006/relationships/ctrlProp" Target="../ctrlProps/ctrlProp55.xml"/><Relationship Id="rId36" Type="http://schemas.openxmlformats.org/officeDocument/2006/relationships/ctrlProp" Target="../ctrlProps/ctrlProp63.xml"/><Relationship Id="rId10" Type="http://schemas.openxmlformats.org/officeDocument/2006/relationships/ctrlProp" Target="../ctrlProps/ctrlProp37.xml"/><Relationship Id="rId19" Type="http://schemas.openxmlformats.org/officeDocument/2006/relationships/ctrlProp" Target="../ctrlProps/ctrlProp46.xml"/><Relationship Id="rId31" Type="http://schemas.openxmlformats.org/officeDocument/2006/relationships/ctrlProp" Target="../ctrlProps/ctrlProp58.xml"/><Relationship Id="rId4" Type="http://schemas.openxmlformats.org/officeDocument/2006/relationships/drawing" Target="../drawings/drawing2.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 Id="rId27" Type="http://schemas.openxmlformats.org/officeDocument/2006/relationships/ctrlProp" Target="../ctrlProps/ctrlProp54.xml"/><Relationship Id="rId30" Type="http://schemas.openxmlformats.org/officeDocument/2006/relationships/ctrlProp" Target="../ctrlProps/ctrlProp57.xml"/><Relationship Id="rId35" Type="http://schemas.openxmlformats.org/officeDocument/2006/relationships/ctrlProp" Target="../ctrlProps/ctrlProp6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7.xml"/><Relationship Id="rId13" Type="http://schemas.openxmlformats.org/officeDocument/2006/relationships/ctrlProp" Target="../ctrlProps/ctrlProp72.xml"/><Relationship Id="rId18" Type="http://schemas.openxmlformats.org/officeDocument/2006/relationships/ctrlProp" Target="../ctrlProps/ctrlProp77.xml"/><Relationship Id="rId26" Type="http://schemas.openxmlformats.org/officeDocument/2006/relationships/ctrlProp" Target="../ctrlProps/ctrlProp85.xml"/><Relationship Id="rId3" Type="http://schemas.openxmlformats.org/officeDocument/2006/relationships/printerSettings" Target="../printerSettings/printerSettings4.bin"/><Relationship Id="rId21" Type="http://schemas.openxmlformats.org/officeDocument/2006/relationships/ctrlProp" Target="../ctrlProps/ctrlProp80.xml"/><Relationship Id="rId34" Type="http://schemas.openxmlformats.org/officeDocument/2006/relationships/ctrlProp" Target="../ctrlProps/ctrlProp93.xml"/><Relationship Id="rId7" Type="http://schemas.openxmlformats.org/officeDocument/2006/relationships/ctrlProp" Target="../ctrlProps/ctrlProp66.xml"/><Relationship Id="rId12" Type="http://schemas.openxmlformats.org/officeDocument/2006/relationships/ctrlProp" Target="../ctrlProps/ctrlProp71.xml"/><Relationship Id="rId17" Type="http://schemas.openxmlformats.org/officeDocument/2006/relationships/ctrlProp" Target="../ctrlProps/ctrlProp76.xml"/><Relationship Id="rId25" Type="http://schemas.openxmlformats.org/officeDocument/2006/relationships/ctrlProp" Target="../ctrlProps/ctrlProp84.xml"/><Relationship Id="rId33" Type="http://schemas.openxmlformats.org/officeDocument/2006/relationships/ctrlProp" Target="../ctrlProps/ctrlProp92.xml"/><Relationship Id="rId2" Type="http://schemas.openxmlformats.org/officeDocument/2006/relationships/hyperlink" Target="https://science-tokyo.app.box.com/f/c518bcec45ff45c3aeafc27995240629" TargetMode="External"/><Relationship Id="rId16" Type="http://schemas.openxmlformats.org/officeDocument/2006/relationships/ctrlProp" Target="../ctrlProps/ctrlProp75.xml"/><Relationship Id="rId20" Type="http://schemas.openxmlformats.org/officeDocument/2006/relationships/ctrlProp" Target="../ctrlProps/ctrlProp79.xml"/><Relationship Id="rId29" Type="http://schemas.openxmlformats.org/officeDocument/2006/relationships/ctrlProp" Target="../ctrlProps/ctrlProp88.xml"/><Relationship Id="rId1" Type="http://schemas.openxmlformats.org/officeDocument/2006/relationships/hyperlink" Target="https://zengin.ajtw.net/" TargetMode="External"/><Relationship Id="rId6" Type="http://schemas.openxmlformats.org/officeDocument/2006/relationships/ctrlProp" Target="../ctrlProps/ctrlProp65.xml"/><Relationship Id="rId11" Type="http://schemas.openxmlformats.org/officeDocument/2006/relationships/ctrlProp" Target="../ctrlProps/ctrlProp70.xml"/><Relationship Id="rId24" Type="http://schemas.openxmlformats.org/officeDocument/2006/relationships/ctrlProp" Target="../ctrlProps/ctrlProp83.xml"/><Relationship Id="rId32" Type="http://schemas.openxmlformats.org/officeDocument/2006/relationships/ctrlProp" Target="../ctrlProps/ctrlProp91.xml"/><Relationship Id="rId37" Type="http://schemas.openxmlformats.org/officeDocument/2006/relationships/ctrlProp" Target="../ctrlProps/ctrlProp96.xml"/><Relationship Id="rId5" Type="http://schemas.openxmlformats.org/officeDocument/2006/relationships/vmlDrawing" Target="../drawings/vmlDrawing4.vml"/><Relationship Id="rId15" Type="http://schemas.openxmlformats.org/officeDocument/2006/relationships/ctrlProp" Target="../ctrlProps/ctrlProp74.xml"/><Relationship Id="rId23" Type="http://schemas.openxmlformats.org/officeDocument/2006/relationships/ctrlProp" Target="../ctrlProps/ctrlProp82.xml"/><Relationship Id="rId28" Type="http://schemas.openxmlformats.org/officeDocument/2006/relationships/ctrlProp" Target="../ctrlProps/ctrlProp87.xml"/><Relationship Id="rId36" Type="http://schemas.openxmlformats.org/officeDocument/2006/relationships/ctrlProp" Target="../ctrlProps/ctrlProp95.xml"/><Relationship Id="rId10" Type="http://schemas.openxmlformats.org/officeDocument/2006/relationships/ctrlProp" Target="../ctrlProps/ctrlProp69.xml"/><Relationship Id="rId19" Type="http://schemas.openxmlformats.org/officeDocument/2006/relationships/ctrlProp" Target="../ctrlProps/ctrlProp78.xml"/><Relationship Id="rId31" Type="http://schemas.openxmlformats.org/officeDocument/2006/relationships/ctrlProp" Target="../ctrlProps/ctrlProp90.xml"/><Relationship Id="rId4" Type="http://schemas.openxmlformats.org/officeDocument/2006/relationships/drawing" Target="../drawings/drawing3.xml"/><Relationship Id="rId9" Type="http://schemas.openxmlformats.org/officeDocument/2006/relationships/ctrlProp" Target="../ctrlProps/ctrlProp68.xml"/><Relationship Id="rId14" Type="http://schemas.openxmlformats.org/officeDocument/2006/relationships/ctrlProp" Target="../ctrlProps/ctrlProp73.xml"/><Relationship Id="rId22" Type="http://schemas.openxmlformats.org/officeDocument/2006/relationships/ctrlProp" Target="../ctrlProps/ctrlProp81.xml"/><Relationship Id="rId27" Type="http://schemas.openxmlformats.org/officeDocument/2006/relationships/ctrlProp" Target="../ctrlProps/ctrlProp86.xml"/><Relationship Id="rId30" Type="http://schemas.openxmlformats.org/officeDocument/2006/relationships/ctrlProp" Target="../ctrlProps/ctrlProp89.xml"/><Relationship Id="rId35" Type="http://schemas.openxmlformats.org/officeDocument/2006/relationships/ctrlProp" Target="../ctrlProps/ctrlProp9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9.xml"/><Relationship Id="rId13" Type="http://schemas.openxmlformats.org/officeDocument/2006/relationships/ctrlProp" Target="../ctrlProps/ctrlProp104.xml"/><Relationship Id="rId18" Type="http://schemas.openxmlformats.org/officeDocument/2006/relationships/ctrlProp" Target="../ctrlProps/ctrlProp109.xml"/><Relationship Id="rId26" Type="http://schemas.openxmlformats.org/officeDocument/2006/relationships/ctrlProp" Target="../ctrlProps/ctrlProp117.xml"/><Relationship Id="rId3" Type="http://schemas.openxmlformats.org/officeDocument/2006/relationships/printerSettings" Target="../printerSettings/printerSettings5.bin"/><Relationship Id="rId21" Type="http://schemas.openxmlformats.org/officeDocument/2006/relationships/ctrlProp" Target="../ctrlProps/ctrlProp112.xml"/><Relationship Id="rId34" Type="http://schemas.openxmlformats.org/officeDocument/2006/relationships/ctrlProp" Target="../ctrlProps/ctrlProp125.xml"/><Relationship Id="rId7" Type="http://schemas.openxmlformats.org/officeDocument/2006/relationships/ctrlProp" Target="../ctrlProps/ctrlProp98.xml"/><Relationship Id="rId12" Type="http://schemas.openxmlformats.org/officeDocument/2006/relationships/ctrlProp" Target="../ctrlProps/ctrlProp103.xml"/><Relationship Id="rId17" Type="http://schemas.openxmlformats.org/officeDocument/2006/relationships/ctrlProp" Target="../ctrlProps/ctrlProp108.xml"/><Relationship Id="rId25" Type="http://schemas.openxmlformats.org/officeDocument/2006/relationships/ctrlProp" Target="../ctrlProps/ctrlProp116.xml"/><Relationship Id="rId33" Type="http://schemas.openxmlformats.org/officeDocument/2006/relationships/ctrlProp" Target="../ctrlProps/ctrlProp124.xml"/><Relationship Id="rId2" Type="http://schemas.openxmlformats.org/officeDocument/2006/relationships/hyperlink" Target="https://science-tokyo.app.box.com/f/c518bcec45ff45c3aeafc27995240629" TargetMode="External"/><Relationship Id="rId16" Type="http://schemas.openxmlformats.org/officeDocument/2006/relationships/ctrlProp" Target="../ctrlProps/ctrlProp107.xml"/><Relationship Id="rId20" Type="http://schemas.openxmlformats.org/officeDocument/2006/relationships/ctrlProp" Target="../ctrlProps/ctrlProp111.xml"/><Relationship Id="rId29" Type="http://schemas.openxmlformats.org/officeDocument/2006/relationships/ctrlProp" Target="../ctrlProps/ctrlProp120.xml"/><Relationship Id="rId1" Type="http://schemas.openxmlformats.org/officeDocument/2006/relationships/hyperlink" Target="https://zengin.ajtw.net/" TargetMode="External"/><Relationship Id="rId6" Type="http://schemas.openxmlformats.org/officeDocument/2006/relationships/ctrlProp" Target="../ctrlProps/ctrlProp97.xml"/><Relationship Id="rId11" Type="http://schemas.openxmlformats.org/officeDocument/2006/relationships/ctrlProp" Target="../ctrlProps/ctrlProp102.xml"/><Relationship Id="rId24" Type="http://schemas.openxmlformats.org/officeDocument/2006/relationships/ctrlProp" Target="../ctrlProps/ctrlProp115.xml"/><Relationship Id="rId32" Type="http://schemas.openxmlformats.org/officeDocument/2006/relationships/ctrlProp" Target="../ctrlProps/ctrlProp123.xml"/><Relationship Id="rId37" Type="http://schemas.openxmlformats.org/officeDocument/2006/relationships/ctrlProp" Target="../ctrlProps/ctrlProp128.xml"/><Relationship Id="rId5" Type="http://schemas.openxmlformats.org/officeDocument/2006/relationships/vmlDrawing" Target="../drawings/vmlDrawing5.vml"/><Relationship Id="rId15" Type="http://schemas.openxmlformats.org/officeDocument/2006/relationships/ctrlProp" Target="../ctrlProps/ctrlProp106.xml"/><Relationship Id="rId23" Type="http://schemas.openxmlformats.org/officeDocument/2006/relationships/ctrlProp" Target="../ctrlProps/ctrlProp114.xml"/><Relationship Id="rId28" Type="http://schemas.openxmlformats.org/officeDocument/2006/relationships/ctrlProp" Target="../ctrlProps/ctrlProp119.xml"/><Relationship Id="rId36" Type="http://schemas.openxmlformats.org/officeDocument/2006/relationships/ctrlProp" Target="../ctrlProps/ctrlProp127.xml"/><Relationship Id="rId10" Type="http://schemas.openxmlformats.org/officeDocument/2006/relationships/ctrlProp" Target="../ctrlProps/ctrlProp101.xml"/><Relationship Id="rId19" Type="http://schemas.openxmlformats.org/officeDocument/2006/relationships/ctrlProp" Target="../ctrlProps/ctrlProp110.xml"/><Relationship Id="rId31" Type="http://schemas.openxmlformats.org/officeDocument/2006/relationships/ctrlProp" Target="../ctrlProps/ctrlProp122.xml"/><Relationship Id="rId4" Type="http://schemas.openxmlformats.org/officeDocument/2006/relationships/drawing" Target="../drawings/drawing4.xml"/><Relationship Id="rId9" Type="http://schemas.openxmlformats.org/officeDocument/2006/relationships/ctrlProp" Target="../ctrlProps/ctrlProp100.xml"/><Relationship Id="rId14" Type="http://schemas.openxmlformats.org/officeDocument/2006/relationships/ctrlProp" Target="../ctrlProps/ctrlProp105.xml"/><Relationship Id="rId22" Type="http://schemas.openxmlformats.org/officeDocument/2006/relationships/ctrlProp" Target="../ctrlProps/ctrlProp113.xml"/><Relationship Id="rId27" Type="http://schemas.openxmlformats.org/officeDocument/2006/relationships/ctrlProp" Target="../ctrlProps/ctrlProp118.xml"/><Relationship Id="rId30" Type="http://schemas.openxmlformats.org/officeDocument/2006/relationships/ctrlProp" Target="../ctrlProps/ctrlProp121.xml"/><Relationship Id="rId35" Type="http://schemas.openxmlformats.org/officeDocument/2006/relationships/ctrlProp" Target="../ctrlProps/ctrlProp12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31.xml"/><Relationship Id="rId13" Type="http://schemas.openxmlformats.org/officeDocument/2006/relationships/ctrlProp" Target="../ctrlProps/ctrlProp136.xml"/><Relationship Id="rId18" Type="http://schemas.openxmlformats.org/officeDocument/2006/relationships/ctrlProp" Target="../ctrlProps/ctrlProp141.xml"/><Relationship Id="rId26" Type="http://schemas.openxmlformats.org/officeDocument/2006/relationships/ctrlProp" Target="../ctrlProps/ctrlProp149.xml"/><Relationship Id="rId3" Type="http://schemas.openxmlformats.org/officeDocument/2006/relationships/printerSettings" Target="../printerSettings/printerSettings6.bin"/><Relationship Id="rId21" Type="http://schemas.openxmlformats.org/officeDocument/2006/relationships/ctrlProp" Target="../ctrlProps/ctrlProp144.xml"/><Relationship Id="rId34" Type="http://schemas.openxmlformats.org/officeDocument/2006/relationships/ctrlProp" Target="../ctrlProps/ctrlProp157.xml"/><Relationship Id="rId7" Type="http://schemas.openxmlformats.org/officeDocument/2006/relationships/ctrlProp" Target="../ctrlProps/ctrlProp130.xml"/><Relationship Id="rId12" Type="http://schemas.openxmlformats.org/officeDocument/2006/relationships/ctrlProp" Target="../ctrlProps/ctrlProp135.xml"/><Relationship Id="rId17" Type="http://schemas.openxmlformats.org/officeDocument/2006/relationships/ctrlProp" Target="../ctrlProps/ctrlProp140.xml"/><Relationship Id="rId25" Type="http://schemas.openxmlformats.org/officeDocument/2006/relationships/ctrlProp" Target="../ctrlProps/ctrlProp148.xml"/><Relationship Id="rId33" Type="http://schemas.openxmlformats.org/officeDocument/2006/relationships/ctrlProp" Target="../ctrlProps/ctrlProp156.xml"/><Relationship Id="rId2" Type="http://schemas.openxmlformats.org/officeDocument/2006/relationships/hyperlink" Target="https://science-tokyo.app.box.com/f/c518bcec45ff45c3aeafc27995240629" TargetMode="External"/><Relationship Id="rId16" Type="http://schemas.openxmlformats.org/officeDocument/2006/relationships/ctrlProp" Target="../ctrlProps/ctrlProp139.xml"/><Relationship Id="rId20" Type="http://schemas.openxmlformats.org/officeDocument/2006/relationships/ctrlProp" Target="../ctrlProps/ctrlProp143.xml"/><Relationship Id="rId29" Type="http://schemas.openxmlformats.org/officeDocument/2006/relationships/ctrlProp" Target="../ctrlProps/ctrlProp152.xml"/><Relationship Id="rId1" Type="http://schemas.openxmlformats.org/officeDocument/2006/relationships/hyperlink" Target="https://zengin.ajtw.net/" TargetMode="External"/><Relationship Id="rId6" Type="http://schemas.openxmlformats.org/officeDocument/2006/relationships/ctrlProp" Target="../ctrlProps/ctrlProp129.xml"/><Relationship Id="rId11" Type="http://schemas.openxmlformats.org/officeDocument/2006/relationships/ctrlProp" Target="../ctrlProps/ctrlProp134.xml"/><Relationship Id="rId24" Type="http://schemas.openxmlformats.org/officeDocument/2006/relationships/ctrlProp" Target="../ctrlProps/ctrlProp147.xml"/><Relationship Id="rId32" Type="http://schemas.openxmlformats.org/officeDocument/2006/relationships/ctrlProp" Target="../ctrlProps/ctrlProp155.xml"/><Relationship Id="rId37" Type="http://schemas.openxmlformats.org/officeDocument/2006/relationships/ctrlProp" Target="../ctrlProps/ctrlProp160.xml"/><Relationship Id="rId5" Type="http://schemas.openxmlformats.org/officeDocument/2006/relationships/vmlDrawing" Target="../drawings/vmlDrawing6.vml"/><Relationship Id="rId15" Type="http://schemas.openxmlformats.org/officeDocument/2006/relationships/ctrlProp" Target="../ctrlProps/ctrlProp138.xml"/><Relationship Id="rId23" Type="http://schemas.openxmlformats.org/officeDocument/2006/relationships/ctrlProp" Target="../ctrlProps/ctrlProp146.xml"/><Relationship Id="rId28" Type="http://schemas.openxmlformats.org/officeDocument/2006/relationships/ctrlProp" Target="../ctrlProps/ctrlProp151.xml"/><Relationship Id="rId36" Type="http://schemas.openxmlformats.org/officeDocument/2006/relationships/ctrlProp" Target="../ctrlProps/ctrlProp159.xml"/><Relationship Id="rId10" Type="http://schemas.openxmlformats.org/officeDocument/2006/relationships/ctrlProp" Target="../ctrlProps/ctrlProp133.xml"/><Relationship Id="rId19" Type="http://schemas.openxmlformats.org/officeDocument/2006/relationships/ctrlProp" Target="../ctrlProps/ctrlProp142.xml"/><Relationship Id="rId31" Type="http://schemas.openxmlformats.org/officeDocument/2006/relationships/ctrlProp" Target="../ctrlProps/ctrlProp154.xml"/><Relationship Id="rId4" Type="http://schemas.openxmlformats.org/officeDocument/2006/relationships/drawing" Target="../drawings/drawing5.xml"/><Relationship Id="rId9" Type="http://schemas.openxmlformats.org/officeDocument/2006/relationships/ctrlProp" Target="../ctrlProps/ctrlProp132.xml"/><Relationship Id="rId14" Type="http://schemas.openxmlformats.org/officeDocument/2006/relationships/ctrlProp" Target="../ctrlProps/ctrlProp137.xml"/><Relationship Id="rId22" Type="http://schemas.openxmlformats.org/officeDocument/2006/relationships/ctrlProp" Target="../ctrlProps/ctrlProp145.xml"/><Relationship Id="rId27" Type="http://schemas.openxmlformats.org/officeDocument/2006/relationships/ctrlProp" Target="../ctrlProps/ctrlProp150.xml"/><Relationship Id="rId30" Type="http://schemas.openxmlformats.org/officeDocument/2006/relationships/ctrlProp" Target="../ctrlProps/ctrlProp153.xml"/><Relationship Id="rId35" Type="http://schemas.openxmlformats.org/officeDocument/2006/relationships/ctrlProp" Target="../ctrlProps/ctrlProp158.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63.xml"/><Relationship Id="rId13" Type="http://schemas.openxmlformats.org/officeDocument/2006/relationships/ctrlProp" Target="../ctrlProps/ctrlProp168.xml"/><Relationship Id="rId18" Type="http://schemas.openxmlformats.org/officeDocument/2006/relationships/ctrlProp" Target="../ctrlProps/ctrlProp173.xml"/><Relationship Id="rId26" Type="http://schemas.openxmlformats.org/officeDocument/2006/relationships/ctrlProp" Target="../ctrlProps/ctrlProp181.xml"/><Relationship Id="rId3" Type="http://schemas.openxmlformats.org/officeDocument/2006/relationships/printerSettings" Target="../printerSettings/printerSettings7.bin"/><Relationship Id="rId21" Type="http://schemas.openxmlformats.org/officeDocument/2006/relationships/ctrlProp" Target="../ctrlProps/ctrlProp176.xml"/><Relationship Id="rId34" Type="http://schemas.openxmlformats.org/officeDocument/2006/relationships/ctrlProp" Target="../ctrlProps/ctrlProp189.xml"/><Relationship Id="rId7" Type="http://schemas.openxmlformats.org/officeDocument/2006/relationships/ctrlProp" Target="../ctrlProps/ctrlProp162.xml"/><Relationship Id="rId12" Type="http://schemas.openxmlformats.org/officeDocument/2006/relationships/ctrlProp" Target="../ctrlProps/ctrlProp167.xml"/><Relationship Id="rId17" Type="http://schemas.openxmlformats.org/officeDocument/2006/relationships/ctrlProp" Target="../ctrlProps/ctrlProp172.xml"/><Relationship Id="rId25" Type="http://schemas.openxmlformats.org/officeDocument/2006/relationships/ctrlProp" Target="../ctrlProps/ctrlProp180.xml"/><Relationship Id="rId33" Type="http://schemas.openxmlformats.org/officeDocument/2006/relationships/ctrlProp" Target="../ctrlProps/ctrlProp188.xml"/><Relationship Id="rId2" Type="http://schemas.openxmlformats.org/officeDocument/2006/relationships/hyperlink" Target="https://science-tokyo.app.box.com/f/c518bcec45ff45c3aeafc27995240629" TargetMode="External"/><Relationship Id="rId16" Type="http://schemas.openxmlformats.org/officeDocument/2006/relationships/ctrlProp" Target="../ctrlProps/ctrlProp171.xml"/><Relationship Id="rId20" Type="http://schemas.openxmlformats.org/officeDocument/2006/relationships/ctrlProp" Target="../ctrlProps/ctrlProp175.xml"/><Relationship Id="rId29" Type="http://schemas.openxmlformats.org/officeDocument/2006/relationships/ctrlProp" Target="../ctrlProps/ctrlProp184.xml"/><Relationship Id="rId1" Type="http://schemas.openxmlformats.org/officeDocument/2006/relationships/hyperlink" Target="https://zengin.ajtw.net/" TargetMode="External"/><Relationship Id="rId6" Type="http://schemas.openxmlformats.org/officeDocument/2006/relationships/ctrlProp" Target="../ctrlProps/ctrlProp161.xml"/><Relationship Id="rId11" Type="http://schemas.openxmlformats.org/officeDocument/2006/relationships/ctrlProp" Target="../ctrlProps/ctrlProp166.xml"/><Relationship Id="rId24" Type="http://schemas.openxmlformats.org/officeDocument/2006/relationships/ctrlProp" Target="../ctrlProps/ctrlProp179.xml"/><Relationship Id="rId32" Type="http://schemas.openxmlformats.org/officeDocument/2006/relationships/ctrlProp" Target="../ctrlProps/ctrlProp187.xml"/><Relationship Id="rId37" Type="http://schemas.openxmlformats.org/officeDocument/2006/relationships/ctrlProp" Target="../ctrlProps/ctrlProp192.xml"/><Relationship Id="rId5" Type="http://schemas.openxmlformats.org/officeDocument/2006/relationships/vmlDrawing" Target="../drawings/vmlDrawing7.vml"/><Relationship Id="rId15" Type="http://schemas.openxmlformats.org/officeDocument/2006/relationships/ctrlProp" Target="../ctrlProps/ctrlProp170.xml"/><Relationship Id="rId23" Type="http://schemas.openxmlformats.org/officeDocument/2006/relationships/ctrlProp" Target="../ctrlProps/ctrlProp178.xml"/><Relationship Id="rId28" Type="http://schemas.openxmlformats.org/officeDocument/2006/relationships/ctrlProp" Target="../ctrlProps/ctrlProp183.xml"/><Relationship Id="rId36" Type="http://schemas.openxmlformats.org/officeDocument/2006/relationships/ctrlProp" Target="../ctrlProps/ctrlProp191.xml"/><Relationship Id="rId10" Type="http://schemas.openxmlformats.org/officeDocument/2006/relationships/ctrlProp" Target="../ctrlProps/ctrlProp165.xml"/><Relationship Id="rId19" Type="http://schemas.openxmlformats.org/officeDocument/2006/relationships/ctrlProp" Target="../ctrlProps/ctrlProp174.xml"/><Relationship Id="rId31" Type="http://schemas.openxmlformats.org/officeDocument/2006/relationships/ctrlProp" Target="../ctrlProps/ctrlProp186.xml"/><Relationship Id="rId4" Type="http://schemas.openxmlformats.org/officeDocument/2006/relationships/drawing" Target="../drawings/drawing6.xml"/><Relationship Id="rId9" Type="http://schemas.openxmlformats.org/officeDocument/2006/relationships/ctrlProp" Target="../ctrlProps/ctrlProp164.xml"/><Relationship Id="rId14" Type="http://schemas.openxmlformats.org/officeDocument/2006/relationships/ctrlProp" Target="../ctrlProps/ctrlProp169.xml"/><Relationship Id="rId22" Type="http://schemas.openxmlformats.org/officeDocument/2006/relationships/ctrlProp" Target="../ctrlProps/ctrlProp177.xml"/><Relationship Id="rId27" Type="http://schemas.openxmlformats.org/officeDocument/2006/relationships/ctrlProp" Target="../ctrlProps/ctrlProp182.xml"/><Relationship Id="rId30" Type="http://schemas.openxmlformats.org/officeDocument/2006/relationships/ctrlProp" Target="../ctrlProps/ctrlProp185.xml"/><Relationship Id="rId35" Type="http://schemas.openxmlformats.org/officeDocument/2006/relationships/ctrlProp" Target="../ctrlProps/ctrlProp190.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excelkamiwaza.com/substitute.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A1:AN53"/>
  <sheetViews>
    <sheetView tabSelected="1" view="pageBreakPreview" zoomScale="70" zoomScaleNormal="70" zoomScaleSheetLayoutView="70" workbookViewId="0">
      <selection activeCell="B16" sqref="B16:G16"/>
    </sheetView>
  </sheetViews>
  <sheetFormatPr defaultColWidth="9" defaultRowHeight="24.95" customHeight="1" outlineLevelRow="1"/>
  <cols>
    <col min="1" max="1" width="18.875" style="220" bestFit="1" customWidth="1"/>
    <col min="2" max="17" width="5.625" style="220" customWidth="1"/>
    <col min="18" max="18" width="13.625" style="220" customWidth="1"/>
    <col min="19" max="19" width="6.625" style="220" customWidth="1"/>
    <col min="20" max="20" width="4.625" style="220" customWidth="1"/>
    <col min="21" max="22" width="16.25" style="220" customWidth="1"/>
    <col min="23" max="24" width="9" style="220" customWidth="1"/>
    <col min="25" max="31" width="14" style="220" customWidth="1"/>
    <col min="32" max="39" width="14" style="220" hidden="1" customWidth="1"/>
    <col min="40" max="40" width="19.625" style="220" hidden="1" customWidth="1"/>
    <col min="41" max="41" width="0" style="220" hidden="1" customWidth="1"/>
    <col min="42" max="16384" width="9" style="220"/>
  </cols>
  <sheetData>
    <row r="1" spans="1:40" ht="26.25" customHeight="1">
      <c r="D1" s="334" t="s">
        <v>71</v>
      </c>
      <c r="E1" s="334"/>
      <c r="F1" s="334"/>
      <c r="G1" s="334"/>
      <c r="H1" s="334"/>
      <c r="I1" s="334"/>
      <c r="J1" s="334"/>
      <c r="K1" s="334"/>
      <c r="L1" s="334"/>
      <c r="M1" s="334"/>
      <c r="P1" s="221"/>
      <c r="U1" s="220" t="s">
        <v>690</v>
      </c>
    </row>
    <row r="2" spans="1:40" ht="20.100000000000001" customHeight="1">
      <c r="D2" s="334"/>
      <c r="E2" s="334"/>
      <c r="F2" s="334"/>
      <c r="G2" s="334"/>
      <c r="H2" s="334"/>
      <c r="I2" s="334"/>
      <c r="J2" s="334"/>
      <c r="K2" s="334"/>
      <c r="L2" s="334"/>
      <c r="M2" s="334"/>
      <c r="AF2" s="219" t="s">
        <v>362</v>
      </c>
    </row>
    <row r="3" spans="1:40" ht="30" customHeight="1">
      <c r="B3" s="222"/>
      <c r="D3" s="220" t="s">
        <v>0</v>
      </c>
      <c r="L3" s="223"/>
      <c r="M3" s="339" t="s">
        <v>1</v>
      </c>
      <c r="N3" s="339"/>
      <c r="O3" s="339"/>
      <c r="P3" s="340" t="s">
        <v>2</v>
      </c>
      <c r="Q3" s="340"/>
      <c r="R3" s="340"/>
      <c r="S3" s="224"/>
      <c r="V3" s="225"/>
      <c r="AF3" s="226" t="s">
        <v>348</v>
      </c>
      <c r="AG3" s="226" t="s">
        <v>349</v>
      </c>
      <c r="AH3" s="226" t="s">
        <v>351</v>
      </c>
      <c r="AI3" s="226" t="s">
        <v>350</v>
      </c>
    </row>
    <row r="4" spans="1:40" ht="17.25" customHeight="1" outlineLevel="1">
      <c r="B4" s="338"/>
      <c r="C4" s="338"/>
      <c r="D4" s="338"/>
      <c r="E4" s="338"/>
      <c r="F4" s="338"/>
      <c r="G4" s="338"/>
      <c r="H4" s="338"/>
      <c r="I4" s="338"/>
      <c r="J4" s="338"/>
      <c r="K4" s="338"/>
      <c r="L4" s="338"/>
      <c r="M4" s="338"/>
      <c r="N4" s="338"/>
      <c r="O4" s="338"/>
      <c r="P4" s="338"/>
      <c r="Q4" s="338"/>
      <c r="R4" s="338"/>
      <c r="S4" s="224"/>
      <c r="AF4" s="217" t="b">
        <v>0</v>
      </c>
      <c r="AG4" s="217" t="b">
        <v>0</v>
      </c>
      <c r="AH4" s="217">
        <f>COUNTIF(AF4:AG4,TRUE)</f>
        <v>0</v>
      </c>
      <c r="AI4" s="217" t="str">
        <f>_xlfn.IFS(AH4&gt;=2,"要確認",AH4=0,"未選択",AND(AF4=TRUE,AG4=FALSE),"新規",AND(AF4=FALSE,AG4=TRUE),"変更")</f>
        <v>未選択</v>
      </c>
    </row>
    <row r="5" spans="1:40" ht="35.1" customHeight="1" outlineLevel="1">
      <c r="A5" s="227" t="s">
        <v>66</v>
      </c>
      <c r="B5" s="228"/>
      <c r="C5" s="229" t="s">
        <v>32</v>
      </c>
      <c r="D5" s="229"/>
      <c r="E5" s="229" t="s">
        <v>27</v>
      </c>
      <c r="F5" s="229" t="s">
        <v>383</v>
      </c>
      <c r="G5" s="229"/>
      <c r="H5" s="229"/>
      <c r="I5" s="229" t="s">
        <v>378</v>
      </c>
      <c r="J5" s="229"/>
      <c r="K5" s="229"/>
      <c r="L5" s="229"/>
      <c r="M5" s="229" t="s">
        <v>379</v>
      </c>
      <c r="N5" s="229"/>
      <c r="O5" s="229"/>
      <c r="P5" s="229" t="s">
        <v>380</v>
      </c>
      <c r="Q5" s="229"/>
      <c r="R5" s="230"/>
    </row>
    <row r="6" spans="1:40" ht="34.5" customHeight="1" outlineLevel="1">
      <c r="A6" s="332" t="s">
        <v>88</v>
      </c>
      <c r="B6" s="231"/>
      <c r="C6" s="232" t="s">
        <v>33</v>
      </c>
      <c r="D6" s="232"/>
      <c r="E6" s="232"/>
      <c r="F6" s="232" t="s">
        <v>34</v>
      </c>
      <c r="G6" s="232"/>
      <c r="H6" s="232"/>
      <c r="I6" s="232"/>
      <c r="J6" s="232" t="s">
        <v>35</v>
      </c>
      <c r="K6" s="232"/>
      <c r="L6" s="229"/>
      <c r="M6" s="229"/>
      <c r="N6" s="229"/>
      <c r="O6" s="230" t="s">
        <v>36</v>
      </c>
      <c r="P6" s="229"/>
      <c r="Q6" s="229"/>
      <c r="R6" s="230" t="s">
        <v>65</v>
      </c>
      <c r="AF6" s="233" t="s">
        <v>381</v>
      </c>
      <c r="AG6" s="233" t="s">
        <v>382</v>
      </c>
      <c r="AH6" s="233" t="s">
        <v>351</v>
      </c>
      <c r="AI6" s="233" t="s">
        <v>350</v>
      </c>
    </row>
    <row r="7" spans="1:40" ht="34.5" customHeight="1" outlineLevel="1">
      <c r="A7" s="333"/>
      <c r="B7" s="234"/>
      <c r="C7" s="220" t="s">
        <v>104</v>
      </c>
      <c r="K7" s="235"/>
      <c r="L7" s="343" t="s">
        <v>649</v>
      </c>
      <c r="M7" s="344"/>
      <c r="N7" s="344"/>
      <c r="O7" s="344"/>
      <c r="P7" s="344"/>
      <c r="Q7" s="344"/>
      <c r="R7" s="344"/>
      <c r="S7" s="344"/>
      <c r="AF7" s="217" t="b">
        <v>0</v>
      </c>
      <c r="AG7" s="217" t="b">
        <v>0</v>
      </c>
      <c r="AH7" s="217">
        <f>COUNTIF(AF7:AG7,TRUE)</f>
        <v>0</v>
      </c>
      <c r="AI7" s="218" t="str">
        <f>_xlfn.IFS(AI4="新規","-",AH7=0,"未選択",AH7=2,"口座・住所等の変更",AND(AH7=1,AF7=TRUE),"口座の変更",AND(AH7=1,AG7=TRUE),"住所等の変更")</f>
        <v>未選択</v>
      </c>
    </row>
    <row r="8" spans="1:40" ht="34.5" customHeight="1" outlineLevel="1">
      <c r="A8" s="236" t="s">
        <v>77</v>
      </c>
      <c r="B8" s="335"/>
      <c r="C8" s="336"/>
      <c r="D8" s="336"/>
      <c r="E8" s="336"/>
      <c r="F8" s="336"/>
      <c r="G8" s="336"/>
      <c r="H8" s="336"/>
      <c r="I8" s="336"/>
      <c r="J8" s="336"/>
      <c r="K8" s="336"/>
      <c r="L8" s="336"/>
      <c r="M8" s="336"/>
      <c r="N8" s="336"/>
      <c r="O8" s="336"/>
      <c r="P8" s="336"/>
      <c r="Q8" s="336"/>
      <c r="R8" s="337"/>
    </row>
    <row r="9" spans="1:40" ht="35.1" customHeight="1" outlineLevel="1">
      <c r="A9" s="236" t="s">
        <v>78</v>
      </c>
      <c r="B9" s="335"/>
      <c r="C9" s="336"/>
      <c r="D9" s="336"/>
      <c r="E9" s="336"/>
      <c r="F9" s="336"/>
      <c r="G9" s="336"/>
      <c r="H9" s="336"/>
      <c r="I9" s="336"/>
      <c r="J9" s="336"/>
      <c r="K9" s="336"/>
      <c r="L9" s="336"/>
      <c r="M9" s="336"/>
      <c r="N9" s="336"/>
      <c r="O9" s="336"/>
      <c r="P9" s="336"/>
      <c r="Q9" s="336"/>
      <c r="R9" s="337"/>
      <c r="AF9" s="226" t="s">
        <v>352</v>
      </c>
      <c r="AG9" s="226" t="s">
        <v>353</v>
      </c>
      <c r="AH9" s="226" t="s">
        <v>543</v>
      </c>
      <c r="AI9" s="226" t="s">
        <v>354</v>
      </c>
      <c r="AJ9" s="226" t="s">
        <v>355</v>
      </c>
      <c r="AK9" s="226" t="s">
        <v>356</v>
      </c>
      <c r="AL9" s="237" t="s">
        <v>534</v>
      </c>
      <c r="AM9" s="226" t="s">
        <v>351</v>
      </c>
      <c r="AN9" s="226" t="s">
        <v>350</v>
      </c>
    </row>
    <row r="10" spans="1:40" ht="35.1" customHeight="1" outlineLevel="1">
      <c r="A10" s="236" t="s">
        <v>4</v>
      </c>
      <c r="B10" s="351"/>
      <c r="C10" s="352"/>
      <c r="D10" s="226" t="s">
        <v>43</v>
      </c>
      <c r="E10" s="351"/>
      <c r="F10" s="352"/>
      <c r="G10" s="226" t="s">
        <v>44</v>
      </c>
      <c r="H10" s="351"/>
      <c r="I10" s="352"/>
      <c r="J10" s="226" t="s">
        <v>45</v>
      </c>
      <c r="K10" s="345" t="str">
        <f>IF(B10="","",DATE(B10,E10,H10))</f>
        <v/>
      </c>
      <c r="L10" s="345"/>
      <c r="M10" s="345"/>
      <c r="N10" s="345"/>
      <c r="O10" s="345"/>
      <c r="P10" s="341"/>
      <c r="Q10" s="342"/>
      <c r="R10" s="342"/>
      <c r="S10" s="342"/>
      <c r="T10" s="238"/>
      <c r="U10" s="238"/>
      <c r="AF10" s="217" t="b">
        <v>0</v>
      </c>
      <c r="AG10" s="217" t="b">
        <v>0</v>
      </c>
      <c r="AH10" s="217" t="b">
        <v>1</v>
      </c>
      <c r="AI10" s="217" t="b">
        <v>0</v>
      </c>
      <c r="AJ10" s="217" t="b">
        <v>0</v>
      </c>
      <c r="AK10" s="217" t="b">
        <v>0</v>
      </c>
      <c r="AL10" s="217" t="b">
        <v>0</v>
      </c>
      <c r="AM10" s="217">
        <f>COUNTIF(AF10:AL10,TRUE)</f>
        <v>1</v>
      </c>
      <c r="AN10" s="218" t="str">
        <f>_xlfn.IFS(AM10&gt;=2,"要確認",AM10=0,"未選択",AND(AM10=1,AF10=TRUE),"常勤職員",AND(AM10=1,AG10=TRUE),"非常勤職員",AND(AM10=1,AH10=TRUE),"東京科学大学の学生",AND(AM10=1,AI10=TRUE),"患者",AND(AM10=1,AJ10=TRUE),"学外者",AND(AM10=1,AK10=TRUE),"受領代理人",AND(AM10=1,AL10=TRUE),"企業、団体等（個人事業主含む）")</f>
        <v>東京科学大学の学生</v>
      </c>
    </row>
    <row r="11" spans="1:40" ht="35.1" customHeight="1" outlineLevel="1">
      <c r="A11" s="236" t="s">
        <v>5</v>
      </c>
      <c r="B11" s="335"/>
      <c r="C11" s="336"/>
      <c r="D11" s="336"/>
      <c r="E11" s="336"/>
      <c r="F11" s="336"/>
      <c r="G11" s="336"/>
      <c r="H11" s="336"/>
      <c r="I11" s="336"/>
      <c r="J11" s="336"/>
      <c r="K11" s="363"/>
      <c r="L11" s="363"/>
      <c r="M11" s="363"/>
      <c r="N11" s="363"/>
      <c r="O11" s="364"/>
      <c r="P11" s="341"/>
      <c r="Q11" s="342"/>
      <c r="R11" s="342"/>
      <c r="S11" s="342"/>
      <c r="U11" s="239" t="s">
        <v>93</v>
      </c>
    </row>
    <row r="12" spans="1:40" ht="36" customHeight="1" outlineLevel="1">
      <c r="A12" s="332" t="s">
        <v>6</v>
      </c>
      <c r="B12" s="377" t="s">
        <v>92</v>
      </c>
      <c r="C12" s="378"/>
      <c r="D12" s="378"/>
      <c r="E12" s="379"/>
      <c r="F12" s="378"/>
      <c r="G12" s="378"/>
      <c r="H12" s="378"/>
      <c r="I12" s="378"/>
      <c r="J12" s="372" t="s">
        <v>80</v>
      </c>
      <c r="K12" s="372"/>
      <c r="L12" s="372"/>
      <c r="M12" s="372"/>
      <c r="N12" s="372"/>
      <c r="O12" s="372"/>
      <c r="P12" s="341" t="s">
        <v>81</v>
      </c>
      <c r="Q12" s="342"/>
      <c r="R12" s="342"/>
      <c r="S12" s="342"/>
      <c r="U12" s="240" t="str">
        <f>IF(B13="","",B13&amp;"-"&amp;F13)</f>
        <v/>
      </c>
      <c r="Y12" s="365"/>
      <c r="Z12" s="365"/>
      <c r="AA12" s="365"/>
      <c r="AB12" s="365"/>
      <c r="AC12" s="365"/>
      <c r="AD12" s="365"/>
      <c r="AE12" s="365"/>
      <c r="AF12" s="365"/>
      <c r="AG12" s="365"/>
      <c r="AH12" s="365"/>
    </row>
    <row r="13" spans="1:40" ht="36" customHeight="1" outlineLevel="1" thickBot="1">
      <c r="A13" s="407"/>
      <c r="B13" s="362"/>
      <c r="C13" s="362"/>
      <c r="D13" s="362"/>
      <c r="E13" s="309" t="s">
        <v>79</v>
      </c>
      <c r="F13" s="362"/>
      <c r="G13" s="362"/>
      <c r="H13" s="362"/>
      <c r="I13" s="362"/>
      <c r="J13" s="373"/>
      <c r="K13" s="374"/>
      <c r="L13" s="374"/>
      <c r="M13" s="374"/>
      <c r="N13" s="374"/>
      <c r="O13" s="374"/>
      <c r="P13" s="341"/>
      <c r="Q13" s="342"/>
      <c r="R13" s="342"/>
      <c r="S13" s="342"/>
      <c r="U13" s="240" t="s">
        <v>94</v>
      </c>
      <c r="Y13" s="238"/>
      <c r="Z13" s="238"/>
      <c r="AA13" s="238"/>
      <c r="AB13" s="238"/>
      <c r="AC13" s="238"/>
      <c r="AD13" s="238"/>
      <c r="AE13" s="238"/>
      <c r="AF13" s="238"/>
      <c r="AG13" s="238"/>
      <c r="AH13" s="238"/>
    </row>
    <row r="14" spans="1:40" ht="36" customHeight="1" outlineLevel="1" thickBot="1">
      <c r="A14" s="408"/>
      <c r="B14" s="405" t="s">
        <v>37</v>
      </c>
      <c r="C14" s="361"/>
      <c r="D14" s="361"/>
      <c r="E14" s="379"/>
      <c r="F14" s="406"/>
      <c r="G14" s="409" t="s">
        <v>42</v>
      </c>
      <c r="H14" s="410"/>
      <c r="I14" s="410"/>
      <c r="J14" s="378"/>
      <c r="K14" s="378"/>
      <c r="L14" s="378"/>
      <c r="M14" s="375" t="s">
        <v>38</v>
      </c>
      <c r="N14" s="375"/>
      <c r="O14" s="375"/>
      <c r="P14" s="375"/>
      <c r="Q14" s="375"/>
      <c r="R14" s="375"/>
      <c r="U14" s="241" t="e">
        <f>_xlfn.WEBSERVICE("https://api.excelapi.org/post/address?zipcode="&amp;SUBSTITUTE(U12,"-",)&amp;"&amp;parts=1")</f>
        <v>#VALUE!</v>
      </c>
      <c r="V14" s="242" t="e">
        <f>_xlfn.WEBSERVICE("https://api.excelapi.org/post/address?zipcode="&amp;SUBSTITUTE(U12,"-",)&amp;"&amp;parts=2")</f>
        <v>#VALUE!</v>
      </c>
      <c r="W14" s="243" t="e">
        <f>_xlfn.WEBSERVICE("https://api.excelapi.org/post/address?zipcode="&amp;SUBSTITUTE(U12,"-",)&amp;"&amp;parts=3")</f>
        <v>#VALUE!</v>
      </c>
    </row>
    <row r="15" spans="1:40" ht="36" customHeight="1" outlineLevel="1">
      <c r="A15" s="333"/>
      <c r="B15" s="376"/>
      <c r="C15" s="376"/>
      <c r="D15" s="376"/>
      <c r="E15" s="376"/>
      <c r="F15" s="376"/>
      <c r="G15" s="362"/>
      <c r="H15" s="362"/>
      <c r="I15" s="362"/>
      <c r="J15" s="362"/>
      <c r="K15" s="362"/>
      <c r="L15" s="362"/>
      <c r="M15" s="362"/>
      <c r="N15" s="362"/>
      <c r="O15" s="362"/>
      <c r="P15" s="362"/>
      <c r="Q15" s="362"/>
      <c r="R15" s="362"/>
      <c r="U15" s="244"/>
      <c r="W15" s="244"/>
    </row>
    <row r="16" spans="1:40" ht="34.5" customHeight="1" outlineLevel="1">
      <c r="A16" s="245" t="s">
        <v>39</v>
      </c>
      <c r="B16" s="412"/>
      <c r="C16" s="413"/>
      <c r="D16" s="413"/>
      <c r="E16" s="413"/>
      <c r="F16" s="413"/>
      <c r="G16" s="414"/>
      <c r="H16" s="366"/>
      <c r="I16" s="366"/>
      <c r="J16" s="366"/>
      <c r="K16" s="353"/>
      <c r="L16" s="353"/>
      <c r="M16" s="353"/>
      <c r="N16" s="353"/>
      <c r="O16" s="353"/>
      <c r="P16" s="344" t="s">
        <v>75</v>
      </c>
      <c r="Q16" s="344"/>
      <c r="R16" s="344"/>
      <c r="S16" s="344"/>
      <c r="T16" s="222"/>
    </row>
    <row r="17" spans="1:38" ht="34.5" customHeight="1" outlineLevel="1">
      <c r="A17" s="236" t="s">
        <v>40</v>
      </c>
      <c r="B17" s="369"/>
      <c r="C17" s="370"/>
      <c r="D17" s="370"/>
      <c r="E17" s="370"/>
      <c r="F17" s="370"/>
      <c r="G17" s="371"/>
      <c r="H17" s="367" t="s">
        <v>41</v>
      </c>
      <c r="I17" s="350"/>
      <c r="J17" s="368"/>
      <c r="K17" s="421"/>
      <c r="L17" s="422"/>
      <c r="M17" s="422"/>
      <c r="N17" s="422"/>
      <c r="O17" s="373"/>
      <c r="P17" s="344"/>
      <c r="Q17" s="344"/>
      <c r="R17" s="344"/>
      <c r="S17" s="344"/>
      <c r="T17" s="246"/>
      <c r="AF17" s="226" t="s">
        <v>372</v>
      </c>
      <c r="AG17" s="226" t="s">
        <v>373</v>
      </c>
      <c r="AH17" s="226" t="s">
        <v>351</v>
      </c>
      <c r="AI17" s="226" t="s">
        <v>350</v>
      </c>
    </row>
    <row r="18" spans="1:38" ht="35.25" customHeight="1">
      <c r="A18" s="247" t="s">
        <v>16</v>
      </c>
      <c r="B18" s="387"/>
      <c r="C18" s="387"/>
      <c r="D18" s="387"/>
      <c r="E18" s="387"/>
      <c r="F18" s="387"/>
      <c r="G18" s="387"/>
      <c r="H18" s="387"/>
      <c r="I18" s="387"/>
      <c r="J18" s="387"/>
      <c r="K18" s="387"/>
      <c r="L18" s="387"/>
      <c r="M18" s="387"/>
      <c r="N18" s="387"/>
      <c r="O18" s="387"/>
      <c r="P18" s="387"/>
      <c r="Q18" s="387"/>
      <c r="R18" s="387"/>
      <c r="S18" s="387"/>
      <c r="AF18" s="217" t="b">
        <v>0</v>
      </c>
      <c r="AG18" s="217" t="b">
        <v>0</v>
      </c>
      <c r="AH18" s="217">
        <f>COUNTIF(AF18:AG18,TRUE)</f>
        <v>0</v>
      </c>
      <c r="AI18" s="218" t="str">
        <f>_xlfn.IFS(AH18&gt;=2,"要確認",AH18=0,"未選択",AND(AH18=1,AF18=TRUE),"銀行",AND(AH18=1,AG18=TRUE),"信用金庫")</f>
        <v>未選択</v>
      </c>
    </row>
    <row r="19" spans="1:38" ht="50.25" customHeight="1" outlineLevel="1">
      <c r="A19" s="332" t="s">
        <v>8</v>
      </c>
      <c r="B19" s="354"/>
      <c r="C19" s="355"/>
      <c r="D19" s="355"/>
      <c r="E19" s="355"/>
      <c r="F19" s="355"/>
      <c r="G19" s="347" t="s">
        <v>63</v>
      </c>
      <c r="H19" s="348"/>
      <c r="I19" s="349" t="s">
        <v>90</v>
      </c>
      <c r="J19" s="350"/>
      <c r="K19" s="359"/>
      <c r="L19" s="359"/>
      <c r="M19" s="359"/>
      <c r="N19" s="359"/>
      <c r="O19" s="342" t="s">
        <v>642</v>
      </c>
      <c r="P19" s="411"/>
      <c r="Q19" s="411"/>
      <c r="R19" s="411"/>
      <c r="S19" s="411"/>
      <c r="T19" s="248"/>
      <c r="U19" s="4" t="s">
        <v>87</v>
      </c>
      <c r="V19" s="240"/>
      <c r="W19" s="240"/>
    </row>
    <row r="20" spans="1:38" ht="50.25" customHeight="1" outlineLevel="1">
      <c r="A20" s="346"/>
      <c r="B20" s="354"/>
      <c r="C20" s="355"/>
      <c r="D20" s="355"/>
      <c r="E20" s="355"/>
      <c r="F20" s="355"/>
      <c r="G20" s="347" t="s">
        <v>64</v>
      </c>
      <c r="H20" s="348"/>
      <c r="I20" s="360" t="s">
        <v>91</v>
      </c>
      <c r="J20" s="361"/>
      <c r="K20" s="359"/>
      <c r="L20" s="359"/>
      <c r="M20" s="359"/>
      <c r="N20" s="359"/>
      <c r="O20" s="411"/>
      <c r="P20" s="411"/>
      <c r="Q20" s="411"/>
      <c r="R20" s="411"/>
      <c r="S20" s="411"/>
      <c r="U20" s="176" t="str">
        <f>HYPERLINK("https://www.jp-bank.japanpost.jp/kojin/sokin/furikomi/kouza/kj_sk_fm_kz_1.html", "・　（ゆうちょ銀行）記号番号から振込用の店名・預金種目・口座番号を調べる")</f>
        <v>・　（ゆうちょ銀行）記号番号から振込用の店名・預金種目・口座番号を調べる</v>
      </c>
      <c r="V20" s="240"/>
      <c r="W20" s="240"/>
      <c r="X20" s="246"/>
      <c r="Y20" s="246"/>
      <c r="Z20" s="246"/>
      <c r="AA20" s="246"/>
      <c r="AF20" s="226" t="s">
        <v>475</v>
      </c>
      <c r="AG20" s="226" t="s">
        <v>476</v>
      </c>
      <c r="AH20" s="226" t="s">
        <v>351</v>
      </c>
      <c r="AI20" s="226" t="s">
        <v>350</v>
      </c>
    </row>
    <row r="21" spans="1:38" ht="35.1" customHeight="1" outlineLevel="1">
      <c r="A21" s="236" t="s">
        <v>9</v>
      </c>
      <c r="B21" s="231" t="s">
        <v>3</v>
      </c>
      <c r="C21" s="232" t="s">
        <v>10</v>
      </c>
      <c r="D21" s="232" t="s">
        <v>3</v>
      </c>
      <c r="E21" s="232" t="s">
        <v>11</v>
      </c>
      <c r="F21" s="249"/>
      <c r="G21" s="222" t="s">
        <v>67</v>
      </c>
      <c r="I21" s="250"/>
      <c r="J21" s="250"/>
      <c r="K21" s="250"/>
      <c r="L21" s="250"/>
      <c r="M21" s="250"/>
      <c r="N21" s="250"/>
      <c r="O21" s="250"/>
      <c r="P21" s="250"/>
      <c r="Q21" s="250"/>
      <c r="R21" s="250"/>
      <c r="U21" s="5" t="str">
        <f>HYPERLINK(_xlfn.CONCAT("http://www.google.co.jp/search?hl=ja&amp;q=銀行コード+",B19&amp;"銀行","+",B20&amp;"支店" ), "・　名称を入力した金融機関・支店名称のコードを検索(Google)")</f>
        <v>・　名称を入力した金融機関・支店名称のコードを検索(Google)</v>
      </c>
      <c r="V21" s="240"/>
      <c r="W21" s="240"/>
      <c r="AF21" s="217" t="b">
        <v>0</v>
      </c>
      <c r="AG21" s="217" t="b">
        <v>0</v>
      </c>
      <c r="AH21" s="217">
        <f>COUNTIF(AF21:AG21,TRUE)</f>
        <v>0</v>
      </c>
      <c r="AI21" s="218" t="str">
        <f>_xlfn.IFS(AH21&gt;=2,"要確認",AH21=0,"未選択",AND(AH21=1,AF21=TRUE),"普通",AND(AH21=1,AG21=TRUE),"当座")</f>
        <v>未選択</v>
      </c>
    </row>
    <row r="22" spans="1:38" ht="35.1" customHeight="1" outlineLevel="1" thickBot="1">
      <c r="A22" s="227" t="s">
        <v>650</v>
      </c>
      <c r="B22" s="359"/>
      <c r="C22" s="359"/>
      <c r="D22" s="359"/>
      <c r="E22" s="359"/>
      <c r="F22" s="359"/>
      <c r="G22" s="359"/>
      <c r="H22" s="359"/>
      <c r="I22" s="251"/>
      <c r="J22" s="252"/>
      <c r="K22" s="252"/>
      <c r="L22" s="252"/>
      <c r="M22" s="252"/>
      <c r="N22" s="252"/>
      <c r="O22" s="252"/>
      <c r="P22" s="252"/>
      <c r="Q22" s="252"/>
      <c r="R22" s="252"/>
      <c r="U22" s="240" t="s">
        <v>638</v>
      </c>
      <c r="V22" s="240"/>
      <c r="W22" s="253"/>
    </row>
    <row r="23" spans="1:38" ht="35.1" customHeight="1" outlineLevel="1" thickBot="1">
      <c r="A23" s="254" t="s">
        <v>12</v>
      </c>
      <c r="B23" s="357"/>
      <c r="C23" s="358"/>
      <c r="D23" s="358"/>
      <c r="E23" s="358"/>
      <c r="F23" s="358"/>
      <c r="G23" s="358"/>
      <c r="H23" s="358"/>
      <c r="I23" s="355"/>
      <c r="J23" s="355"/>
      <c r="K23" s="355"/>
      <c r="L23" s="355"/>
      <c r="M23" s="355"/>
      <c r="N23" s="355"/>
      <c r="O23" s="355"/>
      <c r="P23" s="355"/>
      <c r="Q23" s="355"/>
      <c r="R23" s="356"/>
      <c r="U23" s="255" t="e">
        <f>_xlfn.WEBSERVICE("https://api.excelapi.org/convert/json2plain?url=https://zengin-code.github.io/api/banks.json&amp;target="&amp;_xlfn.ENCODEURL(処理用!C78)&amp;".name")</f>
        <v>#VALUE!</v>
      </c>
      <c r="V23" s="256" t="e">
        <f>_xlfn.WEBSERVICE("https://api.excelapi.org/convert/json2plain?url=https://zengin-code.github.io/api/"&amp;"branches/"&amp;処理用!C78&amp;".json"&amp;"&amp;target="&amp;_xlfn.ENCODEURL(処理用!C84)&amp;".name")</f>
        <v>#VALUE!</v>
      </c>
      <c r="W23" s="240"/>
      <c r="AF23" s="226" t="s">
        <v>374</v>
      </c>
      <c r="AG23" s="226" t="s">
        <v>375</v>
      </c>
      <c r="AH23" s="226" t="s">
        <v>376</v>
      </c>
      <c r="AI23" s="226" t="s">
        <v>351</v>
      </c>
      <c r="AJ23" s="226" t="s">
        <v>350</v>
      </c>
    </row>
    <row r="24" spans="1:38" ht="35.1" customHeight="1" outlineLevel="1">
      <c r="A24" s="236" t="s">
        <v>13</v>
      </c>
      <c r="B24" s="354"/>
      <c r="C24" s="355"/>
      <c r="D24" s="355"/>
      <c r="E24" s="355"/>
      <c r="F24" s="355"/>
      <c r="G24" s="355"/>
      <c r="H24" s="355"/>
      <c r="I24" s="355"/>
      <c r="J24" s="355"/>
      <c r="K24" s="355"/>
      <c r="L24" s="355"/>
      <c r="M24" s="355"/>
      <c r="N24" s="355"/>
      <c r="O24" s="355"/>
      <c r="P24" s="355"/>
      <c r="Q24" s="355"/>
      <c r="R24" s="356"/>
      <c r="V24" s="257"/>
      <c r="W24" s="257"/>
      <c r="X24" s="257"/>
      <c r="Y24" s="257"/>
      <c r="Z24" s="257"/>
      <c r="AA24" s="257"/>
      <c r="AB24" s="257"/>
      <c r="AC24" s="257"/>
      <c r="AD24" s="257"/>
      <c r="AE24" s="257"/>
      <c r="AF24" s="217" t="b">
        <v>0</v>
      </c>
      <c r="AG24" s="217" t="b">
        <v>0</v>
      </c>
      <c r="AH24" s="217" t="b">
        <v>0</v>
      </c>
      <c r="AI24" s="217">
        <f>COUNTIF(AF24:AH24,TRUE)</f>
        <v>0</v>
      </c>
      <c r="AJ24" s="218" t="str">
        <f>_xlfn.IFS(AI24&gt;=2,"要確認",AI24=0,"未選択",AND(AI24=1,AF24=TRUE),"本店",AND(AI24=1,AG24=TRUE),"支店",AND(AI24=1,AH24=TRUE),"出張所")</f>
        <v>未選択</v>
      </c>
    </row>
    <row r="25" spans="1:38" ht="35.1" customHeight="1">
      <c r="A25" s="258"/>
      <c r="C25" s="259"/>
      <c r="D25" s="259"/>
      <c r="E25" s="259"/>
      <c r="F25" s="259"/>
      <c r="G25" s="259"/>
      <c r="H25" s="259"/>
      <c r="I25" s="259"/>
      <c r="J25" s="259"/>
      <c r="K25" s="259"/>
      <c r="L25" s="259"/>
      <c r="M25" s="259"/>
      <c r="N25" s="259"/>
      <c r="O25" s="259"/>
      <c r="P25" s="259"/>
      <c r="Q25" s="259"/>
      <c r="R25" s="259"/>
      <c r="U25" s="424" t="s">
        <v>639</v>
      </c>
      <c r="V25" s="424"/>
      <c r="W25" s="424"/>
      <c r="X25" s="424"/>
      <c r="Y25" s="424"/>
      <c r="Z25" s="424"/>
      <c r="AA25" s="424"/>
      <c r="AB25" s="424"/>
      <c r="AC25" s="257"/>
      <c r="AD25" s="257"/>
      <c r="AE25" s="257"/>
      <c r="AF25" s="257"/>
    </row>
    <row r="26" spans="1:38" ht="18.75" customHeight="1" outlineLevel="1">
      <c r="A26" s="260" t="s">
        <v>84</v>
      </c>
      <c r="B26" s="261"/>
      <c r="C26" s="261"/>
      <c r="D26" s="261"/>
      <c r="E26" s="261"/>
      <c r="F26" s="261"/>
      <c r="G26" s="261"/>
      <c r="H26" s="261"/>
      <c r="I26" s="261"/>
      <c r="J26" s="261"/>
      <c r="K26" s="261"/>
      <c r="L26" s="261"/>
      <c r="M26" s="261"/>
      <c r="N26" s="261"/>
      <c r="O26" s="261"/>
      <c r="P26" s="261"/>
      <c r="Q26" s="261"/>
      <c r="R26" s="261"/>
      <c r="S26" s="261"/>
      <c r="AF26" s="226" t="s">
        <v>357</v>
      </c>
      <c r="AG26" s="226" t="s">
        <v>358</v>
      </c>
      <c r="AH26" s="226" t="s">
        <v>359</v>
      </c>
      <c r="AI26" s="226" t="s">
        <v>360</v>
      </c>
      <c r="AJ26" s="226" t="s">
        <v>361</v>
      </c>
      <c r="AK26" s="226" t="s">
        <v>351</v>
      </c>
      <c r="AL26" s="226" t="s">
        <v>350</v>
      </c>
    </row>
    <row r="27" spans="1:38" ht="32.25" customHeight="1" outlineLevel="1">
      <c r="A27" s="236" t="s">
        <v>17</v>
      </c>
      <c r="B27" s="228" t="s">
        <v>3</v>
      </c>
      <c r="C27" s="331" t="s">
        <v>18</v>
      </c>
      <c r="D27" s="331"/>
      <c r="E27" s="229" t="s">
        <v>3</v>
      </c>
      <c r="F27" s="331" t="s">
        <v>19</v>
      </c>
      <c r="G27" s="331"/>
      <c r="H27" s="229" t="s">
        <v>3</v>
      </c>
      <c r="I27" s="331" t="s">
        <v>20</v>
      </c>
      <c r="J27" s="331"/>
      <c r="K27" s="229" t="s">
        <v>3</v>
      </c>
      <c r="L27" s="415" t="s">
        <v>21</v>
      </c>
      <c r="M27" s="415"/>
      <c r="N27" s="229" t="s">
        <v>3</v>
      </c>
      <c r="O27" s="415" t="s">
        <v>22</v>
      </c>
      <c r="P27" s="420"/>
      <c r="Q27" s="262" t="s">
        <v>3</v>
      </c>
      <c r="R27" s="263"/>
      <c r="AF27" s="217" t="b">
        <v>0</v>
      </c>
      <c r="AG27" s="217" t="b">
        <v>0</v>
      </c>
      <c r="AH27" s="217" t="b">
        <v>0</v>
      </c>
      <c r="AI27" s="217" t="b">
        <v>0</v>
      </c>
      <c r="AJ27" s="217" t="b">
        <v>0</v>
      </c>
      <c r="AK27" s="217">
        <f>COUNTIF(AF27:AJ27,TRUE)</f>
        <v>0</v>
      </c>
      <c r="AL27" s="218" t="str">
        <f>_xlfn.IFS(AK27&gt;=2,"要確認",AK27=0,"未選択",AND(AK27=1,AF27=TRUE),"大企業",AND(AK27=1,AG27=TRUE),"中小企業",AND(AK27=1,AH27=TRUE),"国等",AND(AK27=1,AI27=TRUE),"公共法人等",AND(AK27=1,AJ27=TRUE),"その他")</f>
        <v>未選択</v>
      </c>
    </row>
    <row r="28" spans="1:38" ht="78" customHeight="1" outlineLevel="1">
      <c r="A28" s="264"/>
      <c r="B28" s="387" t="s">
        <v>691</v>
      </c>
      <c r="C28" s="387"/>
      <c r="D28" s="387"/>
      <c r="E28" s="387"/>
      <c r="F28" s="387"/>
      <c r="G28" s="387"/>
      <c r="H28" s="387"/>
      <c r="I28" s="387"/>
      <c r="J28" s="387"/>
      <c r="K28" s="387"/>
      <c r="L28" s="387"/>
      <c r="M28" s="387"/>
      <c r="N28" s="387"/>
      <c r="O28" s="387"/>
      <c r="P28" s="387"/>
      <c r="Q28" s="387"/>
      <c r="R28" s="387"/>
      <c r="S28" s="387"/>
    </row>
    <row r="29" spans="1:38" ht="32.25" customHeight="1" outlineLevel="1">
      <c r="A29" s="398" t="s">
        <v>51</v>
      </c>
      <c r="B29" s="349" t="s">
        <v>72</v>
      </c>
      <c r="C29" s="403"/>
      <c r="D29" s="403"/>
      <c r="E29" s="404"/>
      <c r="F29" s="265"/>
      <c r="G29" s="266" t="s">
        <v>73</v>
      </c>
      <c r="H29" s="267"/>
      <c r="I29" s="267"/>
      <c r="J29" s="266" t="s">
        <v>74</v>
      </c>
      <c r="K29" s="230"/>
      <c r="L29" s="349" t="s">
        <v>52</v>
      </c>
      <c r="M29" s="403"/>
      <c r="N29" s="403"/>
      <c r="O29" s="403"/>
      <c r="P29" s="417"/>
      <c r="Q29" s="418"/>
      <c r="R29" s="419"/>
      <c r="AF29" s="226" t="s">
        <v>363</v>
      </c>
      <c r="AG29" s="226" t="s">
        <v>364</v>
      </c>
      <c r="AH29" s="226" t="s">
        <v>351</v>
      </c>
      <c r="AI29" s="226" t="s">
        <v>350</v>
      </c>
    </row>
    <row r="30" spans="1:38" ht="32.25" customHeight="1" outlineLevel="1">
      <c r="A30" s="399"/>
      <c r="B30" s="349" t="s">
        <v>659</v>
      </c>
      <c r="C30" s="403"/>
      <c r="D30" s="403"/>
      <c r="E30" s="404"/>
      <c r="F30" s="388"/>
      <c r="G30" s="390"/>
      <c r="H30" s="226" t="s">
        <v>43</v>
      </c>
      <c r="I30" s="388"/>
      <c r="J30" s="390"/>
      <c r="K30" s="226" t="s">
        <v>44</v>
      </c>
      <c r="L30" s="388"/>
      <c r="M30" s="416"/>
      <c r="N30" s="268" t="s">
        <v>45</v>
      </c>
      <c r="O30" s="238"/>
      <c r="P30" s="238"/>
      <c r="Q30" s="238"/>
      <c r="R30" s="238"/>
      <c r="AF30" s="217" t="b">
        <v>0</v>
      </c>
      <c r="AG30" s="217" t="b">
        <v>0</v>
      </c>
      <c r="AH30" s="217">
        <f>COUNTIF(AF30:AG30,TRUE)</f>
        <v>0</v>
      </c>
      <c r="AI30" s="218" t="str">
        <f>_xlfn.IFS(AH30&gt;=2,"要確認",AH30=0,"未選択",AND(AH30=1,AF30=TRUE),"登録あり",AND(AH30=1,AG30=TRUE),"登録なし")</f>
        <v>未選択</v>
      </c>
    </row>
    <row r="31" spans="1:38" ht="32.25" customHeight="1" outlineLevel="1">
      <c r="A31" s="399"/>
      <c r="B31" s="367" t="s">
        <v>53</v>
      </c>
      <c r="C31" s="350"/>
      <c r="D31" s="350"/>
      <c r="E31" s="350"/>
      <c r="F31" s="269"/>
      <c r="G31" s="270" t="s">
        <v>54</v>
      </c>
      <c r="H31" s="270"/>
      <c r="I31" s="270" t="s">
        <v>55</v>
      </c>
      <c r="J31" s="270"/>
      <c r="K31" s="271" t="s">
        <v>23</v>
      </c>
      <c r="L31" s="272"/>
      <c r="M31" s="273"/>
      <c r="N31" s="274"/>
      <c r="O31" s="274"/>
      <c r="P31" s="274"/>
      <c r="Q31" s="274"/>
      <c r="R31" s="274"/>
      <c r="T31" s="220" t="s">
        <v>24</v>
      </c>
    </row>
    <row r="32" spans="1:38" ht="33.75" customHeight="1" outlineLevel="1">
      <c r="A32" s="398" t="s">
        <v>50</v>
      </c>
      <c r="B32" s="401" t="s">
        <v>46</v>
      </c>
      <c r="C32" s="402"/>
      <c r="D32" s="402"/>
      <c r="E32" s="425"/>
      <c r="F32" s="228"/>
      <c r="G32" s="229" t="s">
        <v>14</v>
      </c>
      <c r="H32" s="229"/>
      <c r="I32" s="230" t="s">
        <v>15</v>
      </c>
      <c r="J32" s="384" t="s">
        <v>68</v>
      </c>
      <c r="K32" s="385"/>
      <c r="L32" s="385"/>
      <c r="M32" s="385"/>
      <c r="N32" s="385"/>
      <c r="O32" s="385"/>
      <c r="P32" s="385"/>
      <c r="Q32" s="385"/>
      <c r="R32" s="385"/>
      <c r="S32" s="385"/>
      <c r="AF32" s="226" t="s">
        <v>365</v>
      </c>
      <c r="AG32" s="226" t="s">
        <v>366</v>
      </c>
      <c r="AH32" s="226" t="s">
        <v>367</v>
      </c>
      <c r="AI32" s="226" t="s">
        <v>351</v>
      </c>
      <c r="AJ32" s="226" t="s">
        <v>350</v>
      </c>
    </row>
    <row r="33" spans="1:36" ht="34.5" customHeight="1" outlineLevel="1">
      <c r="A33" s="399"/>
      <c r="B33" s="401" t="s">
        <v>47</v>
      </c>
      <c r="C33" s="402"/>
      <c r="D33" s="402"/>
      <c r="E33" s="402"/>
      <c r="F33" s="381"/>
      <c r="G33" s="382"/>
      <c r="H33" s="382"/>
      <c r="I33" s="382"/>
      <c r="J33" s="382"/>
      <c r="K33" s="382"/>
      <c r="L33" s="382"/>
      <c r="M33" s="382"/>
      <c r="N33" s="382"/>
      <c r="O33" s="383"/>
      <c r="P33" s="386" t="s">
        <v>83</v>
      </c>
      <c r="Q33" s="387"/>
      <c r="R33" s="387"/>
      <c r="S33" s="387"/>
      <c r="AF33" s="217" t="b">
        <v>0</v>
      </c>
      <c r="AG33" s="217" t="b">
        <v>0</v>
      </c>
      <c r="AH33" s="217" t="b">
        <v>0</v>
      </c>
      <c r="AI33" s="217">
        <f>COUNTIF(AF33:AH33,TRUE)</f>
        <v>0</v>
      </c>
      <c r="AJ33" s="218" t="str">
        <f>_xlfn.IFS(AI33&gt;=2,"要確認",AI33=0,"未選択",AND(AI33=1,AF33=TRUE),"課税",AND(AI33=1,AG33=TRUE),"免税",AND(AI33=1,AH33=TRUE),"対象外")</f>
        <v>未選択</v>
      </c>
    </row>
    <row r="34" spans="1:36" ht="34.5" customHeight="1" outlineLevel="1">
      <c r="A34" s="399"/>
      <c r="B34" s="401" t="s">
        <v>48</v>
      </c>
      <c r="C34" s="402"/>
      <c r="D34" s="402"/>
      <c r="E34" s="425"/>
      <c r="F34" s="381"/>
      <c r="G34" s="382"/>
      <c r="H34" s="382"/>
      <c r="I34" s="382"/>
      <c r="J34" s="382"/>
      <c r="K34" s="382"/>
      <c r="L34" s="382"/>
      <c r="M34" s="382"/>
      <c r="N34" s="382"/>
      <c r="O34" s="383"/>
      <c r="P34" s="386"/>
      <c r="Q34" s="387"/>
      <c r="R34" s="387"/>
      <c r="S34" s="387"/>
    </row>
    <row r="35" spans="1:36" ht="34.5" customHeight="1" outlineLevel="1">
      <c r="A35" s="400"/>
      <c r="B35" s="426" t="s">
        <v>49</v>
      </c>
      <c r="C35" s="427"/>
      <c r="D35" s="427"/>
      <c r="E35" s="428"/>
      <c r="F35" s="381"/>
      <c r="G35" s="382"/>
      <c r="H35" s="382"/>
      <c r="I35" s="382"/>
      <c r="J35" s="382"/>
      <c r="K35" s="382"/>
      <c r="L35" s="382"/>
      <c r="M35" s="382"/>
      <c r="N35" s="382"/>
      <c r="O35" s="383"/>
      <c r="P35" s="386"/>
      <c r="Q35" s="387"/>
      <c r="R35" s="387"/>
      <c r="S35" s="387"/>
      <c r="AF35" s="226" t="s">
        <v>377</v>
      </c>
      <c r="AG35" s="226" t="s">
        <v>368</v>
      </c>
      <c r="AH35" s="226" t="s">
        <v>351</v>
      </c>
      <c r="AI35" s="226" t="s">
        <v>350</v>
      </c>
    </row>
    <row r="36" spans="1:36" ht="34.5" customHeight="1" outlineLevel="1">
      <c r="A36" s="236" t="s">
        <v>82</v>
      </c>
      <c r="B36" s="381"/>
      <c r="C36" s="382"/>
      <c r="D36" s="382"/>
      <c r="E36" s="382"/>
      <c r="F36" s="382"/>
      <c r="G36" s="382"/>
      <c r="H36" s="383"/>
      <c r="I36" s="275"/>
      <c r="J36" s="275"/>
      <c r="K36" s="275"/>
      <c r="M36" s="222"/>
      <c r="N36" s="222"/>
      <c r="O36" s="222"/>
      <c r="P36" s="222"/>
      <c r="AF36" s="217" t="b">
        <v>0</v>
      </c>
      <c r="AG36" s="217" t="b">
        <v>0</v>
      </c>
      <c r="AH36" s="217">
        <f>COUNTIF(AF36:AG36,TRUE)</f>
        <v>0</v>
      </c>
      <c r="AI36" s="218" t="str">
        <f>_xlfn.IFS(AH36&gt;=2,"要確認",AH36=0,"未選択",AND(AH36=1,AF36=TRUE),"メール必要",AND(AH36=1,AG36=TRUE),"メール不要")</f>
        <v>未選択</v>
      </c>
    </row>
    <row r="37" spans="1:36" ht="20.100000000000001" customHeight="1"/>
    <row r="38" spans="1:36" ht="20.100000000000001" customHeight="1" outlineLevel="1">
      <c r="A38" s="391" t="s">
        <v>60</v>
      </c>
      <c r="B38" s="391"/>
      <c r="C38" s="391"/>
    </row>
    <row r="39" spans="1:36" ht="30" customHeight="1" outlineLevel="1">
      <c r="A39" s="236" t="s">
        <v>56</v>
      </c>
      <c r="B39" s="392"/>
      <c r="C39" s="393"/>
      <c r="D39" s="393"/>
      <c r="E39" s="393"/>
      <c r="F39" s="393"/>
      <c r="G39" s="394"/>
      <c r="H39" s="380" t="s">
        <v>69</v>
      </c>
      <c r="I39" s="365"/>
      <c r="J39" s="365"/>
      <c r="K39" s="365"/>
      <c r="L39" s="365"/>
      <c r="M39" s="365"/>
      <c r="N39" s="365"/>
      <c r="O39" s="365"/>
      <c r="P39" s="365"/>
      <c r="Q39" s="365"/>
      <c r="R39" s="365"/>
    </row>
    <row r="40" spans="1:36" ht="30" customHeight="1" outlineLevel="1">
      <c r="A40" s="236" t="s">
        <v>57</v>
      </c>
      <c r="B40" s="395"/>
      <c r="C40" s="396"/>
      <c r="D40" s="396"/>
      <c r="E40" s="396"/>
      <c r="F40" s="396"/>
      <c r="G40" s="397"/>
      <c r="H40" s="380"/>
      <c r="I40" s="365"/>
      <c r="J40" s="365"/>
      <c r="K40" s="365"/>
      <c r="L40" s="365"/>
      <c r="M40" s="365"/>
      <c r="N40" s="365"/>
      <c r="O40" s="365"/>
      <c r="P40" s="365"/>
      <c r="Q40" s="365"/>
      <c r="R40" s="365"/>
    </row>
    <row r="41" spans="1:36" ht="35.1" customHeight="1" outlineLevel="1">
      <c r="A41" s="236" t="s">
        <v>28</v>
      </c>
      <c r="B41" s="228" t="s">
        <v>3</v>
      </c>
      <c r="C41" s="229" t="s">
        <v>29</v>
      </c>
      <c r="D41" s="229"/>
      <c r="E41" s="229" t="s">
        <v>3</v>
      </c>
      <c r="F41" s="229" t="s">
        <v>30</v>
      </c>
      <c r="G41" s="229"/>
      <c r="H41" s="229" t="s">
        <v>3</v>
      </c>
      <c r="I41" s="229" t="s">
        <v>31</v>
      </c>
      <c r="J41" s="276"/>
      <c r="K41" s="380" t="s">
        <v>70</v>
      </c>
      <c r="L41" s="365"/>
      <c r="M41" s="365"/>
      <c r="N41" s="365"/>
      <c r="O41" s="365"/>
      <c r="P41" s="365"/>
      <c r="Q41" s="365"/>
      <c r="R41" s="365"/>
      <c r="S41" s="365"/>
      <c r="AF41" s="226" t="s">
        <v>369</v>
      </c>
      <c r="AG41" s="226" t="s">
        <v>370</v>
      </c>
      <c r="AH41" s="226" t="s">
        <v>371</v>
      </c>
      <c r="AI41" s="226" t="s">
        <v>351</v>
      </c>
      <c r="AJ41" s="226" t="s">
        <v>350</v>
      </c>
    </row>
    <row r="42" spans="1:36" ht="34.5" customHeight="1" outlineLevel="1">
      <c r="A42" s="227" t="s">
        <v>95</v>
      </c>
      <c r="B42" s="388"/>
      <c r="C42" s="389"/>
      <c r="D42" s="389"/>
      <c r="E42" s="389"/>
      <c r="F42" s="389"/>
      <c r="G42" s="389"/>
      <c r="H42" s="389"/>
      <c r="I42" s="389"/>
      <c r="J42" s="389"/>
      <c r="K42" s="390"/>
      <c r="L42" s="380" t="s">
        <v>76</v>
      </c>
      <c r="M42" s="365"/>
      <c r="N42" s="365"/>
      <c r="O42" s="365"/>
      <c r="P42" s="365"/>
      <c r="Q42" s="365"/>
      <c r="R42" s="365"/>
      <c r="S42" s="365"/>
      <c r="T42" s="277"/>
      <c r="U42" s="277"/>
      <c r="V42" s="277"/>
      <c r="W42" s="277"/>
      <c r="AF42" s="217" t="b">
        <v>1</v>
      </c>
      <c r="AG42" s="217" t="b">
        <v>0</v>
      </c>
      <c r="AH42" s="217" t="b">
        <v>0</v>
      </c>
      <c r="AI42" s="217">
        <f>COUNTIF(AF42:AH42,TRUE)</f>
        <v>1</v>
      </c>
      <c r="AJ42" s="218" t="str">
        <f>_xlfn.IFS(AI42&gt;=2,"要確認",AI42=0,"未選択",AND(AI42=1,AF42=TRUE),"銀行振込",AND(AI42=1,AG42=TRUE),"窓口払",AND(AI42=1,AH42=TRUE),"口座引落")</f>
        <v>銀行振込</v>
      </c>
    </row>
    <row r="43" spans="1:36" ht="35.1" customHeight="1" outlineLevel="1">
      <c r="A43" s="227" t="s">
        <v>58</v>
      </c>
      <c r="B43" s="381"/>
      <c r="C43" s="382"/>
      <c r="D43" s="382"/>
      <c r="E43" s="382"/>
      <c r="F43" s="382"/>
      <c r="G43" s="382"/>
      <c r="H43" s="382"/>
      <c r="I43" s="382"/>
      <c r="J43" s="382"/>
      <c r="K43" s="382"/>
      <c r="L43" s="382"/>
      <c r="M43" s="382"/>
      <c r="N43" s="382"/>
      <c r="O43" s="383"/>
      <c r="P43" s="380" t="s">
        <v>85</v>
      </c>
      <c r="Q43" s="365"/>
      <c r="R43" s="365"/>
      <c r="S43" s="278"/>
      <c r="T43" s="278"/>
    </row>
    <row r="44" spans="1:36" ht="35.1" customHeight="1" outlineLevel="1">
      <c r="A44" s="227" t="s">
        <v>59</v>
      </c>
      <c r="B44" s="381"/>
      <c r="C44" s="382"/>
      <c r="D44" s="382"/>
      <c r="E44" s="382"/>
      <c r="F44" s="382"/>
      <c r="G44" s="382"/>
      <c r="H44" s="382"/>
      <c r="I44" s="382"/>
      <c r="J44" s="382"/>
      <c r="K44" s="382"/>
      <c r="L44" s="382"/>
      <c r="M44" s="382"/>
      <c r="N44" s="382"/>
      <c r="O44" s="383"/>
      <c r="P44" s="380"/>
      <c r="Q44" s="365"/>
      <c r="R44" s="365"/>
      <c r="S44" s="278"/>
      <c r="T44" s="278"/>
    </row>
    <row r="45" spans="1:36" ht="22.5" customHeight="1" thickBot="1">
      <c r="P45" s="220" t="s">
        <v>0</v>
      </c>
    </row>
    <row r="46" spans="1:36" ht="30" customHeight="1">
      <c r="A46" s="279" t="s">
        <v>651</v>
      </c>
      <c r="B46" s="305"/>
      <c r="C46" s="305"/>
      <c r="D46" s="305"/>
      <c r="E46" s="305"/>
      <c r="F46" s="305"/>
      <c r="G46" s="305"/>
      <c r="H46" s="305"/>
      <c r="I46" s="305"/>
      <c r="J46" s="305"/>
      <c r="K46" s="305"/>
      <c r="L46" s="305"/>
      <c r="M46" s="305"/>
      <c r="N46" s="305"/>
      <c r="O46" s="305"/>
      <c r="P46" s="305"/>
      <c r="Q46" s="305"/>
      <c r="R46" s="280"/>
    </row>
    <row r="47" spans="1:36" ht="30" customHeight="1">
      <c r="A47" s="423" t="s">
        <v>61</v>
      </c>
      <c r="B47" s="423"/>
      <c r="C47" s="423"/>
      <c r="D47" s="423"/>
      <c r="E47" s="423"/>
      <c r="F47" s="423"/>
      <c r="G47" s="423"/>
      <c r="H47" s="423"/>
      <c r="I47" s="423"/>
      <c r="J47" s="423"/>
      <c r="K47" s="423"/>
      <c r="L47" s="423"/>
      <c r="M47" s="423"/>
      <c r="N47" s="423"/>
      <c r="O47" s="423"/>
      <c r="P47" s="423"/>
      <c r="Q47" s="306"/>
      <c r="R47" s="307"/>
    </row>
    <row r="48" spans="1:36" ht="24.95" customHeight="1">
      <c r="A48" s="281" t="s">
        <v>62</v>
      </c>
      <c r="B48" s="282"/>
      <c r="C48" s="282"/>
      <c r="D48" s="282"/>
      <c r="E48" s="282"/>
      <c r="F48" s="282"/>
      <c r="G48" s="282"/>
      <c r="H48" s="282"/>
      <c r="I48" s="282"/>
      <c r="J48" s="282"/>
      <c r="K48" s="282"/>
      <c r="L48" s="282"/>
      <c r="M48" s="282"/>
      <c r="N48" s="282"/>
      <c r="O48" s="282"/>
      <c r="P48" s="282"/>
      <c r="Q48" s="282"/>
      <c r="R48" s="283"/>
    </row>
    <row r="49" spans="1:18" ht="24.95" customHeight="1">
      <c r="A49" s="284" t="s">
        <v>689</v>
      </c>
      <c r="B49" s="282"/>
      <c r="C49" s="282"/>
      <c r="D49" s="282"/>
      <c r="E49" s="282"/>
      <c r="F49" s="282"/>
      <c r="G49" s="282"/>
      <c r="H49" s="282"/>
      <c r="I49" s="282"/>
      <c r="J49" s="282"/>
      <c r="K49" s="282"/>
      <c r="L49" s="282"/>
      <c r="M49" s="282"/>
      <c r="N49" s="282"/>
      <c r="O49" s="282"/>
      <c r="P49" s="282"/>
      <c r="Q49" s="282"/>
      <c r="R49" s="283"/>
    </row>
    <row r="50" spans="1:18" ht="24.95" customHeight="1">
      <c r="A50" s="284"/>
      <c r="B50" s="282"/>
      <c r="C50" s="282"/>
      <c r="D50" s="282"/>
      <c r="E50" s="282"/>
      <c r="F50" s="282"/>
      <c r="G50" s="282"/>
      <c r="H50" s="282"/>
      <c r="I50" s="282"/>
      <c r="J50" s="282"/>
      <c r="K50" s="282"/>
      <c r="L50" s="282"/>
      <c r="M50" s="282"/>
      <c r="N50" s="282"/>
      <c r="O50" s="282"/>
      <c r="P50" s="282"/>
      <c r="Q50" s="282"/>
      <c r="R50" s="283"/>
    </row>
    <row r="51" spans="1:18" ht="24.95" customHeight="1" thickBot="1">
      <c r="A51" s="285" t="s">
        <v>641</v>
      </c>
      <c r="B51" s="286"/>
      <c r="C51" s="286"/>
      <c r="D51" s="286"/>
      <c r="E51" s="286"/>
      <c r="F51" s="286"/>
      <c r="G51" s="286"/>
      <c r="H51" s="286"/>
      <c r="I51" s="286"/>
      <c r="J51" s="286"/>
      <c r="K51" s="286"/>
      <c r="L51" s="286"/>
      <c r="M51" s="286"/>
      <c r="N51" s="286"/>
      <c r="O51" s="286"/>
      <c r="P51" s="286"/>
      <c r="Q51" s="286"/>
      <c r="R51" s="287"/>
    </row>
    <row r="52" spans="1:18" ht="15" customHeight="1">
      <c r="A52" s="288"/>
      <c r="B52" s="288"/>
      <c r="C52" s="288"/>
      <c r="D52" s="288"/>
      <c r="E52" s="288"/>
      <c r="F52" s="288"/>
      <c r="G52" s="288"/>
      <c r="H52" s="288"/>
      <c r="I52" s="288"/>
      <c r="J52" s="288"/>
      <c r="K52" s="288"/>
      <c r="L52" s="288"/>
      <c r="M52" s="288"/>
      <c r="N52" s="288"/>
      <c r="O52" s="288"/>
      <c r="P52" s="288"/>
      <c r="Q52" s="288"/>
      <c r="R52" s="288"/>
    </row>
    <row r="53" spans="1:18" ht="35.1" customHeight="1"/>
  </sheetData>
  <sheetProtection sheet="1" selectLockedCells="1"/>
  <mergeCells count="88">
    <mergeCell ref="F30:G30"/>
    <mergeCell ref="K17:O17"/>
    <mergeCell ref="A47:P47"/>
    <mergeCell ref="U25:AB25"/>
    <mergeCell ref="L29:O29"/>
    <mergeCell ref="B34:E34"/>
    <mergeCell ref="B35:E35"/>
    <mergeCell ref="B44:O44"/>
    <mergeCell ref="B43:O43"/>
    <mergeCell ref="P43:R44"/>
    <mergeCell ref="H39:R40"/>
    <mergeCell ref="B36:H36"/>
    <mergeCell ref="F33:O33"/>
    <mergeCell ref="B32:E32"/>
    <mergeCell ref="A29:A31"/>
    <mergeCell ref="B31:E31"/>
    <mergeCell ref="B30:E30"/>
    <mergeCell ref="B14:F14"/>
    <mergeCell ref="A12:A15"/>
    <mergeCell ref="G14:L14"/>
    <mergeCell ref="K41:S41"/>
    <mergeCell ref="B18:S18"/>
    <mergeCell ref="O19:S20"/>
    <mergeCell ref="B16:G16"/>
    <mergeCell ref="L27:M27"/>
    <mergeCell ref="I30:J30"/>
    <mergeCell ref="L30:M30"/>
    <mergeCell ref="B29:E29"/>
    <mergeCell ref="B28:S28"/>
    <mergeCell ref="P29:R29"/>
    <mergeCell ref="O27:P27"/>
    <mergeCell ref="C27:D27"/>
    <mergeCell ref="L42:S42"/>
    <mergeCell ref="F34:O34"/>
    <mergeCell ref="F35:O35"/>
    <mergeCell ref="J32:S32"/>
    <mergeCell ref="P33:S35"/>
    <mergeCell ref="B42:K42"/>
    <mergeCell ref="A38:C38"/>
    <mergeCell ref="B39:G39"/>
    <mergeCell ref="B40:G40"/>
    <mergeCell ref="A32:A35"/>
    <mergeCell ref="B33:E33"/>
    <mergeCell ref="Y12:AH12"/>
    <mergeCell ref="H16:J16"/>
    <mergeCell ref="H17:J17"/>
    <mergeCell ref="B17:G17"/>
    <mergeCell ref="K19:N19"/>
    <mergeCell ref="J12:O12"/>
    <mergeCell ref="J13:O13"/>
    <mergeCell ref="P12:S13"/>
    <mergeCell ref="M14:R14"/>
    <mergeCell ref="B15:F15"/>
    <mergeCell ref="G15:L15"/>
    <mergeCell ref="M15:R15"/>
    <mergeCell ref="P16:S17"/>
    <mergeCell ref="F13:I13"/>
    <mergeCell ref="B12:I12"/>
    <mergeCell ref="H10:I10"/>
    <mergeCell ref="E10:F10"/>
    <mergeCell ref="B10:C10"/>
    <mergeCell ref="K16:O16"/>
    <mergeCell ref="B24:R24"/>
    <mergeCell ref="B23:R23"/>
    <mergeCell ref="B22:H22"/>
    <mergeCell ref="B20:F20"/>
    <mergeCell ref="G20:H20"/>
    <mergeCell ref="I20:J20"/>
    <mergeCell ref="B19:F19"/>
    <mergeCell ref="K20:N20"/>
    <mergeCell ref="B13:D13"/>
    <mergeCell ref="B11:O11"/>
    <mergeCell ref="F27:G27"/>
    <mergeCell ref="I27:J27"/>
    <mergeCell ref="A6:A7"/>
    <mergeCell ref="D1:M2"/>
    <mergeCell ref="B9:R9"/>
    <mergeCell ref="B4:R4"/>
    <mergeCell ref="M3:O3"/>
    <mergeCell ref="P3:R3"/>
    <mergeCell ref="B8:R8"/>
    <mergeCell ref="P11:S11"/>
    <mergeCell ref="L7:S7"/>
    <mergeCell ref="P10:S10"/>
    <mergeCell ref="K10:O10"/>
    <mergeCell ref="A19:A20"/>
    <mergeCell ref="G19:H19"/>
    <mergeCell ref="I19:J19"/>
  </mergeCells>
  <phoneticPr fontId="2"/>
  <conditionalFormatting sqref="A27:T36">
    <cfRule type="expression" dxfId="50" priority="10">
      <formula>$AN$10&lt;&gt;"企業、団体等（個人事業主含む）"</formula>
    </cfRule>
  </conditionalFormatting>
  <conditionalFormatting sqref="U23">
    <cfRule type="containsText" dxfId="49" priority="11" operator="containsText" text="要確認">
      <formula>NOT(ISERROR(SEARCH("要確認",U23)))</formula>
    </cfRule>
  </conditionalFormatting>
  <conditionalFormatting sqref="B16:G16">
    <cfRule type="expression" dxfId="48" priority="5">
      <formula>OR($AN$10=$AH$9,$AN$10=$AI$9,$AN$10=$AJ$9,$AN$10=$AL$9)</formula>
    </cfRule>
  </conditionalFormatting>
  <conditionalFormatting sqref="B17:G17">
    <cfRule type="expression" dxfId="47" priority="4">
      <formula>$AN$10&lt;&gt;"東京科学大学の学生"</formula>
    </cfRule>
  </conditionalFormatting>
  <conditionalFormatting sqref="B10:J10">
    <cfRule type="expression" dxfId="46" priority="3">
      <formula>OR($AN$10=$AK$9,$AN$10=$AL$9)</formula>
    </cfRule>
  </conditionalFormatting>
  <conditionalFormatting sqref="B11:O11">
    <cfRule type="expression" dxfId="45" priority="2">
      <formula>$AN$10=$AL$9</formula>
    </cfRule>
  </conditionalFormatting>
  <conditionalFormatting sqref="K17:O17">
    <cfRule type="expression" dxfId="44" priority="1">
      <formula>OR($AN$10=$AL$9,$AN$10=$AK$9)</formula>
    </cfRule>
  </conditionalFormatting>
  <dataValidations xWindow="592" yWindow="453" count="5">
    <dataValidation imeMode="disabled" allowBlank="1" showInputMessage="1" showErrorMessage="1" sqref="H10:I10 E10:F10 B10:C10 B13 F29 B36 K19 F13 B22:H22 H33:O35 F30:G30 L30:M30 I30:J30 B18:G18 B16:B17 B42 B32:G35" xr:uid="{CEC981B9-B5D4-4F03-A5FB-F060F9959260}"/>
    <dataValidation imeMode="fullKatakana" allowBlank="1" showInputMessage="1" showErrorMessage="1" sqref="B44 B25:R25" xr:uid="{145BCEE0-8282-4244-8D19-5C7C042FCAC8}"/>
    <dataValidation imeMode="fullKatakana" allowBlank="1" showInputMessage="1" showErrorMessage="1" promptTitle="ーーーーーーーーーーーーーーーーーーーーーーーーーーーーーーーー" prompt="･姓と名の間にスペースを入れてください｡_x000a__x000a_・法人格は略語を用いて記載してください。_x000a_【例】_x000a_・株式会社東科商事　→　カ）トウカシヨウジ_x000a_･東科商事株式会社　→　トウカシヨウジ（カ_x000a_・東科商事株式会社　大岡山支店　→　トウカシヨウジ（カ）オオオカヤマシテン" sqref="B24:R24" xr:uid="{E2A8DC36-38DC-4DC6-BEA7-3835970B2B96}"/>
    <dataValidation imeMode="fullKatakana" allowBlank="1" showInputMessage="1" showErrorMessage="1" promptTitle="ーーーーーーーーーーーーーーーーーーーーーーー" prompt="・カナには法人格（カブシキガイシャ等）は記載不要です。_x000a__x000a_・旧姓を使用する場合は、旧姓の後に続けて新姓を記載してください。_x000a_　【例】　_x000a_氏名／法人欄に「東科（医歯）　花子」と記入した場合_x000a_　　→「トウカイシハナコ」と記入" sqref="B9:R9" xr:uid="{8360DA73-3108-4E6B-A948-1E24F8A790E8}"/>
    <dataValidation allowBlank="1" showInputMessage="1" showErrorMessage="1" promptTitle="ーーーーーーーーーーーーーーーーーーーーーーーーーーーーーーー" prompt="・姓と名の間にスペースを入れてください。_x000a__x000a_・旧姓を使用する場合は、旧姓の後にカッコ書きで新姓を記載してください。　【例】　東科（医歯）　花子" sqref="B8:R8" xr:uid="{43CBF8DC-C728-4240-8C6A-142E32302B63}"/>
  </dataValidations>
  <hyperlinks>
    <hyperlink ref="U19" r:id="rId1" display="金融機関コード検索／Bank code serch" xr:uid="{7F6F6D32-7B1A-4D83-A1E5-75E3C2108EE2}"/>
    <hyperlink ref="A47" r:id="rId2" xr:uid="{0332B76A-9277-4DC6-9137-64D0CFB3C3C2}"/>
  </hyperlinks>
  <printOptions horizontalCentered="1"/>
  <pageMargins left="0.31496062992125984" right="0.27559055118110237" top="0.39370078740157483" bottom="0.23622047244094491" header="0.19685039370078741" footer="0.15748031496062992"/>
  <pageSetup paperSize="9" scale="58" fitToWidth="0"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3077" r:id="rId6" name="Check Box 5">
              <controlPr defaultSize="0" autoFill="0" autoLine="0" autoPict="0">
                <anchor moveWithCells="1">
                  <from>
                    <xdr:col>1</xdr:col>
                    <xdr:colOff>104775</xdr:colOff>
                    <xdr:row>20</xdr:row>
                    <xdr:rowOff>85725</xdr:rowOff>
                  </from>
                  <to>
                    <xdr:col>3</xdr:col>
                    <xdr:colOff>0</xdr:colOff>
                    <xdr:row>20</xdr:row>
                    <xdr:rowOff>352425</xdr:rowOff>
                  </to>
                </anchor>
              </controlPr>
            </control>
          </mc:Choice>
        </mc:AlternateContent>
        <mc:AlternateContent xmlns:mc="http://schemas.openxmlformats.org/markup-compatibility/2006">
          <mc:Choice Requires="x14">
            <control shapeId="3081" r:id="rId7" name="Check Box 9">
              <controlPr defaultSize="0" autoFill="0" autoLine="0" autoPict="0">
                <anchor moveWithCells="1">
                  <from>
                    <xdr:col>3</xdr:col>
                    <xdr:colOff>85725</xdr:colOff>
                    <xdr:row>20</xdr:row>
                    <xdr:rowOff>85725</xdr:rowOff>
                  </from>
                  <to>
                    <xdr:col>5</xdr:col>
                    <xdr:colOff>9525</xdr:colOff>
                    <xdr:row>20</xdr:row>
                    <xdr:rowOff>381000</xdr:rowOff>
                  </to>
                </anchor>
              </controlPr>
            </control>
          </mc:Choice>
        </mc:AlternateContent>
        <mc:AlternateContent xmlns:mc="http://schemas.openxmlformats.org/markup-compatibility/2006">
          <mc:Choice Requires="x14">
            <control shapeId="3094" r:id="rId8" name="Check Box 22">
              <controlPr defaultSize="0" autoFill="0" autoLine="0" autoPict="0">
                <anchor moveWithCells="1">
                  <from>
                    <xdr:col>1</xdr:col>
                    <xdr:colOff>104775</xdr:colOff>
                    <xdr:row>26</xdr:row>
                    <xdr:rowOff>66675</xdr:rowOff>
                  </from>
                  <to>
                    <xdr:col>3</xdr:col>
                    <xdr:colOff>381000</xdr:colOff>
                    <xdr:row>26</xdr:row>
                    <xdr:rowOff>381000</xdr:rowOff>
                  </to>
                </anchor>
              </controlPr>
            </control>
          </mc:Choice>
        </mc:AlternateContent>
        <mc:AlternateContent xmlns:mc="http://schemas.openxmlformats.org/markup-compatibility/2006">
          <mc:Choice Requires="x14">
            <control shapeId="3099" r:id="rId9" name="Check Box 27">
              <controlPr defaultSize="0" autoFill="0" autoLine="0" autoPict="0">
                <anchor moveWithCells="1">
                  <from>
                    <xdr:col>1</xdr:col>
                    <xdr:colOff>104775</xdr:colOff>
                    <xdr:row>40</xdr:row>
                    <xdr:rowOff>85725</xdr:rowOff>
                  </from>
                  <to>
                    <xdr:col>3</xdr:col>
                    <xdr:colOff>352425</xdr:colOff>
                    <xdr:row>40</xdr:row>
                    <xdr:rowOff>381000</xdr:rowOff>
                  </to>
                </anchor>
              </controlPr>
            </control>
          </mc:Choice>
        </mc:AlternateContent>
        <mc:AlternateContent xmlns:mc="http://schemas.openxmlformats.org/markup-compatibility/2006">
          <mc:Choice Requires="x14">
            <control shapeId="3100" r:id="rId10" name="Check Box 28">
              <controlPr defaultSize="0" autoFill="0" autoLine="0" autoPict="0">
                <anchor moveWithCells="1">
                  <from>
                    <xdr:col>4</xdr:col>
                    <xdr:colOff>85725</xdr:colOff>
                    <xdr:row>40</xdr:row>
                    <xdr:rowOff>85725</xdr:rowOff>
                  </from>
                  <to>
                    <xdr:col>6</xdr:col>
                    <xdr:colOff>342900</xdr:colOff>
                    <xdr:row>40</xdr:row>
                    <xdr:rowOff>381000</xdr:rowOff>
                  </to>
                </anchor>
              </controlPr>
            </control>
          </mc:Choice>
        </mc:AlternateContent>
        <mc:AlternateContent xmlns:mc="http://schemas.openxmlformats.org/markup-compatibility/2006">
          <mc:Choice Requires="x14">
            <control shapeId="3101" r:id="rId11" name="Check Box 29">
              <controlPr defaultSize="0" autoFill="0" autoLine="0" autoPict="0">
                <anchor moveWithCells="1">
                  <from>
                    <xdr:col>7</xdr:col>
                    <xdr:colOff>66675</xdr:colOff>
                    <xdr:row>40</xdr:row>
                    <xdr:rowOff>104775</xdr:rowOff>
                  </from>
                  <to>
                    <xdr:col>9</xdr:col>
                    <xdr:colOff>352425</xdr:colOff>
                    <xdr:row>40</xdr:row>
                    <xdr:rowOff>352425</xdr:rowOff>
                  </to>
                </anchor>
              </controlPr>
            </control>
          </mc:Choice>
        </mc:AlternateContent>
        <mc:AlternateContent xmlns:mc="http://schemas.openxmlformats.org/markup-compatibility/2006">
          <mc:Choice Requires="x14">
            <control shapeId="3107" r:id="rId12" name="Check Box 35">
              <controlPr defaultSize="0" autoFill="0" autoLine="0" autoPict="0">
                <anchor moveWithCells="1">
                  <from>
                    <xdr:col>1</xdr:col>
                    <xdr:colOff>104775</xdr:colOff>
                    <xdr:row>4</xdr:row>
                    <xdr:rowOff>66675</xdr:rowOff>
                  </from>
                  <to>
                    <xdr:col>2</xdr:col>
                    <xdr:colOff>390525</xdr:colOff>
                    <xdr:row>4</xdr:row>
                    <xdr:rowOff>381000</xdr:rowOff>
                  </to>
                </anchor>
              </controlPr>
            </control>
          </mc:Choice>
        </mc:AlternateContent>
        <mc:AlternateContent xmlns:mc="http://schemas.openxmlformats.org/markup-compatibility/2006">
          <mc:Choice Requires="x14">
            <control shapeId="3116" r:id="rId13" name="Check Box 44">
              <controlPr defaultSize="0" autoFill="0" autoLine="0" autoPict="0">
                <anchor moveWithCells="1">
                  <from>
                    <xdr:col>1</xdr:col>
                    <xdr:colOff>114300</xdr:colOff>
                    <xdr:row>5</xdr:row>
                    <xdr:rowOff>66675</xdr:rowOff>
                  </from>
                  <to>
                    <xdr:col>3</xdr:col>
                    <xdr:colOff>295275</xdr:colOff>
                    <xdr:row>5</xdr:row>
                    <xdr:rowOff>352425</xdr:rowOff>
                  </to>
                </anchor>
              </controlPr>
            </control>
          </mc:Choice>
        </mc:AlternateContent>
        <mc:AlternateContent xmlns:mc="http://schemas.openxmlformats.org/markup-compatibility/2006">
          <mc:Choice Requires="x14">
            <control shapeId="3127" r:id="rId14" name="Check Box 55">
              <controlPr defaultSize="0" autoFill="0" autoLine="0" autoPict="0">
                <anchor moveWithCells="1">
                  <from>
                    <xdr:col>16</xdr:col>
                    <xdr:colOff>47625</xdr:colOff>
                    <xdr:row>5</xdr:row>
                    <xdr:rowOff>57150</xdr:rowOff>
                  </from>
                  <to>
                    <xdr:col>17</xdr:col>
                    <xdr:colOff>800100</xdr:colOff>
                    <xdr:row>5</xdr:row>
                    <xdr:rowOff>371475</xdr:rowOff>
                  </to>
                </anchor>
              </controlPr>
            </control>
          </mc:Choice>
        </mc:AlternateContent>
        <mc:AlternateContent xmlns:mc="http://schemas.openxmlformats.org/markup-compatibility/2006">
          <mc:Choice Requires="x14">
            <control shapeId="3142" r:id="rId15" name="Check Box 70">
              <controlPr defaultSize="0" autoFill="0" autoLine="0" autoPict="0">
                <anchor moveWithCells="1">
                  <from>
                    <xdr:col>5</xdr:col>
                    <xdr:colOff>104775</xdr:colOff>
                    <xdr:row>30</xdr:row>
                    <xdr:rowOff>57150</xdr:rowOff>
                  </from>
                  <to>
                    <xdr:col>6</xdr:col>
                    <xdr:colOff>381000</xdr:colOff>
                    <xdr:row>30</xdr:row>
                    <xdr:rowOff>352425</xdr:rowOff>
                  </to>
                </anchor>
              </controlPr>
            </control>
          </mc:Choice>
        </mc:AlternateContent>
        <mc:AlternateContent xmlns:mc="http://schemas.openxmlformats.org/markup-compatibility/2006">
          <mc:Choice Requires="x14">
            <control shapeId="3143" r:id="rId16" name="Check Box 71">
              <controlPr defaultSize="0" autoFill="0" autoLine="0" autoPict="0">
                <anchor moveWithCells="1">
                  <from>
                    <xdr:col>7</xdr:col>
                    <xdr:colOff>104775</xdr:colOff>
                    <xdr:row>30</xdr:row>
                    <xdr:rowOff>28575</xdr:rowOff>
                  </from>
                  <to>
                    <xdr:col>9</xdr:col>
                    <xdr:colOff>0</xdr:colOff>
                    <xdr:row>30</xdr:row>
                    <xdr:rowOff>381000</xdr:rowOff>
                  </to>
                </anchor>
              </controlPr>
            </control>
          </mc:Choice>
        </mc:AlternateContent>
        <mc:AlternateContent xmlns:mc="http://schemas.openxmlformats.org/markup-compatibility/2006">
          <mc:Choice Requires="x14">
            <control shapeId="3144" r:id="rId17" name="Check Box 72">
              <controlPr defaultSize="0" autoFill="0" autoLine="0" autoPict="0">
                <anchor moveWithCells="1">
                  <from>
                    <xdr:col>9</xdr:col>
                    <xdr:colOff>104775</xdr:colOff>
                    <xdr:row>30</xdr:row>
                    <xdr:rowOff>66675</xdr:rowOff>
                  </from>
                  <to>
                    <xdr:col>11</xdr:col>
                    <xdr:colOff>247650</xdr:colOff>
                    <xdr:row>30</xdr:row>
                    <xdr:rowOff>352425</xdr:rowOff>
                  </to>
                </anchor>
              </controlPr>
            </control>
          </mc:Choice>
        </mc:AlternateContent>
        <mc:AlternateContent xmlns:mc="http://schemas.openxmlformats.org/markup-compatibility/2006">
          <mc:Choice Requires="x14">
            <control shapeId="3149" r:id="rId18" name="Check Box 77">
              <controlPr defaultSize="0" autoFill="0" autoLine="0" autoPict="0">
                <anchor moveWithCells="1">
                  <from>
                    <xdr:col>5</xdr:col>
                    <xdr:colOff>409575</xdr:colOff>
                    <xdr:row>18</xdr:row>
                    <xdr:rowOff>66675</xdr:rowOff>
                  </from>
                  <to>
                    <xdr:col>8</xdr:col>
                    <xdr:colOff>0</xdr:colOff>
                    <xdr:row>18</xdr:row>
                    <xdr:rowOff>295275</xdr:rowOff>
                  </to>
                </anchor>
              </controlPr>
            </control>
          </mc:Choice>
        </mc:AlternateContent>
        <mc:AlternateContent xmlns:mc="http://schemas.openxmlformats.org/markup-compatibility/2006">
          <mc:Choice Requires="x14">
            <control shapeId="3155" r:id="rId19" name="Check Box 83">
              <controlPr defaultSize="0" autoFill="0" autoLine="0" autoPict="0">
                <anchor moveWithCells="1">
                  <from>
                    <xdr:col>3</xdr:col>
                    <xdr:colOff>104775</xdr:colOff>
                    <xdr:row>4</xdr:row>
                    <xdr:rowOff>66675</xdr:rowOff>
                  </from>
                  <to>
                    <xdr:col>4</xdr:col>
                    <xdr:colOff>390525</xdr:colOff>
                    <xdr:row>4</xdr:row>
                    <xdr:rowOff>390525</xdr:rowOff>
                  </to>
                </anchor>
              </controlPr>
            </control>
          </mc:Choice>
        </mc:AlternateContent>
        <mc:AlternateContent xmlns:mc="http://schemas.openxmlformats.org/markup-compatibility/2006">
          <mc:Choice Requires="x14">
            <control shapeId="3166" r:id="rId20" name="Check Box 94">
              <controlPr defaultSize="0" autoFill="0" autoLine="0" autoPict="0">
                <anchor moveWithCells="1">
                  <from>
                    <xdr:col>5</xdr:col>
                    <xdr:colOff>409575</xdr:colOff>
                    <xdr:row>18</xdr:row>
                    <xdr:rowOff>352425</xdr:rowOff>
                  </from>
                  <to>
                    <xdr:col>8</xdr:col>
                    <xdr:colOff>0</xdr:colOff>
                    <xdr:row>18</xdr:row>
                    <xdr:rowOff>581025</xdr:rowOff>
                  </to>
                </anchor>
              </controlPr>
            </control>
          </mc:Choice>
        </mc:AlternateContent>
        <mc:AlternateContent xmlns:mc="http://schemas.openxmlformats.org/markup-compatibility/2006">
          <mc:Choice Requires="x14">
            <control shapeId="3167" r:id="rId21" name="Check Box 95">
              <controlPr defaultSize="0" autoFill="0" autoLine="0" autoPict="0">
                <anchor moveWithCells="1">
                  <from>
                    <xdr:col>5</xdr:col>
                    <xdr:colOff>409575</xdr:colOff>
                    <xdr:row>19</xdr:row>
                    <xdr:rowOff>28575</xdr:rowOff>
                  </from>
                  <to>
                    <xdr:col>8</xdr:col>
                    <xdr:colOff>0</xdr:colOff>
                    <xdr:row>19</xdr:row>
                    <xdr:rowOff>200025</xdr:rowOff>
                  </to>
                </anchor>
              </controlPr>
            </control>
          </mc:Choice>
        </mc:AlternateContent>
        <mc:AlternateContent xmlns:mc="http://schemas.openxmlformats.org/markup-compatibility/2006">
          <mc:Choice Requires="x14">
            <control shapeId="3168" r:id="rId22" name="Check Box 96">
              <controlPr defaultSize="0" autoFill="0" autoLine="0" autoPict="0">
                <anchor moveWithCells="1">
                  <from>
                    <xdr:col>5</xdr:col>
                    <xdr:colOff>409575</xdr:colOff>
                    <xdr:row>19</xdr:row>
                    <xdr:rowOff>247650</xdr:rowOff>
                  </from>
                  <to>
                    <xdr:col>8</xdr:col>
                    <xdr:colOff>0</xdr:colOff>
                    <xdr:row>19</xdr:row>
                    <xdr:rowOff>409575</xdr:rowOff>
                  </to>
                </anchor>
              </controlPr>
            </control>
          </mc:Choice>
        </mc:AlternateContent>
        <mc:AlternateContent xmlns:mc="http://schemas.openxmlformats.org/markup-compatibility/2006">
          <mc:Choice Requires="x14">
            <control shapeId="3169" r:id="rId23" name="Check Box 97">
              <controlPr defaultSize="0" autoFill="0" autoLine="0" autoPict="0">
                <anchor moveWithCells="1">
                  <from>
                    <xdr:col>5</xdr:col>
                    <xdr:colOff>409575</xdr:colOff>
                    <xdr:row>19</xdr:row>
                    <xdr:rowOff>438150</xdr:rowOff>
                  </from>
                  <to>
                    <xdr:col>8</xdr:col>
                    <xdr:colOff>66675</xdr:colOff>
                    <xdr:row>20</xdr:row>
                    <xdr:rowOff>9525</xdr:rowOff>
                  </to>
                </anchor>
              </controlPr>
            </control>
          </mc:Choice>
        </mc:AlternateContent>
        <mc:AlternateContent xmlns:mc="http://schemas.openxmlformats.org/markup-compatibility/2006">
          <mc:Choice Requires="x14">
            <control shapeId="3171" r:id="rId24" name="Check Box 99">
              <controlPr defaultSize="0" autoFill="0" autoLine="0" autoPict="0">
                <anchor moveWithCells="1">
                  <from>
                    <xdr:col>5</xdr:col>
                    <xdr:colOff>104775</xdr:colOff>
                    <xdr:row>28</xdr:row>
                    <xdr:rowOff>57150</xdr:rowOff>
                  </from>
                  <to>
                    <xdr:col>7</xdr:col>
                    <xdr:colOff>381000</xdr:colOff>
                    <xdr:row>28</xdr:row>
                    <xdr:rowOff>352425</xdr:rowOff>
                  </to>
                </anchor>
              </controlPr>
            </control>
          </mc:Choice>
        </mc:AlternateContent>
        <mc:AlternateContent xmlns:mc="http://schemas.openxmlformats.org/markup-compatibility/2006">
          <mc:Choice Requires="x14">
            <control shapeId="3172" r:id="rId25" name="Check Box 100">
              <controlPr defaultSize="0" autoFill="0" autoLine="0" autoPict="0">
                <anchor moveWithCells="1">
                  <from>
                    <xdr:col>8</xdr:col>
                    <xdr:colOff>114300</xdr:colOff>
                    <xdr:row>28</xdr:row>
                    <xdr:rowOff>38100</xdr:rowOff>
                  </from>
                  <to>
                    <xdr:col>10</xdr:col>
                    <xdr:colOff>381000</xdr:colOff>
                    <xdr:row>28</xdr:row>
                    <xdr:rowOff>381000</xdr:rowOff>
                  </to>
                </anchor>
              </controlPr>
            </control>
          </mc:Choice>
        </mc:AlternateContent>
        <mc:AlternateContent xmlns:mc="http://schemas.openxmlformats.org/markup-compatibility/2006">
          <mc:Choice Requires="x14">
            <control shapeId="3117" r:id="rId26" name="Check Box 45">
              <controlPr defaultSize="0" autoFill="0" autoLine="0" autoPict="0">
                <anchor moveWithCells="1">
                  <from>
                    <xdr:col>4</xdr:col>
                    <xdr:colOff>114300</xdr:colOff>
                    <xdr:row>5</xdr:row>
                    <xdr:rowOff>66675</xdr:rowOff>
                  </from>
                  <to>
                    <xdr:col>6</xdr:col>
                    <xdr:colOff>381000</xdr:colOff>
                    <xdr:row>5</xdr:row>
                    <xdr:rowOff>381000</xdr:rowOff>
                  </to>
                </anchor>
              </controlPr>
            </control>
          </mc:Choice>
        </mc:AlternateContent>
        <mc:AlternateContent xmlns:mc="http://schemas.openxmlformats.org/markup-compatibility/2006">
          <mc:Choice Requires="x14">
            <control shapeId="3123" r:id="rId27" name="Check Box 51">
              <controlPr defaultSize="0" autoFill="0" autoLine="0" autoPict="0">
                <anchor moveWithCells="1">
                  <from>
                    <xdr:col>8</xdr:col>
                    <xdr:colOff>104775</xdr:colOff>
                    <xdr:row>5</xdr:row>
                    <xdr:rowOff>85725</xdr:rowOff>
                  </from>
                  <to>
                    <xdr:col>12</xdr:col>
                    <xdr:colOff>247650</xdr:colOff>
                    <xdr:row>5</xdr:row>
                    <xdr:rowOff>381000</xdr:rowOff>
                  </to>
                </anchor>
              </controlPr>
            </control>
          </mc:Choice>
        </mc:AlternateContent>
        <mc:AlternateContent xmlns:mc="http://schemas.openxmlformats.org/markup-compatibility/2006">
          <mc:Choice Requires="x14">
            <control shapeId="3095" r:id="rId28" name="Check Box 23">
              <controlPr defaultSize="0" autoFill="0" autoLine="0" autoPict="0">
                <anchor moveWithCells="1">
                  <from>
                    <xdr:col>4</xdr:col>
                    <xdr:colOff>104775</xdr:colOff>
                    <xdr:row>26</xdr:row>
                    <xdr:rowOff>57150</xdr:rowOff>
                  </from>
                  <to>
                    <xdr:col>6</xdr:col>
                    <xdr:colOff>352425</xdr:colOff>
                    <xdr:row>26</xdr:row>
                    <xdr:rowOff>381000</xdr:rowOff>
                  </to>
                </anchor>
              </controlPr>
            </control>
          </mc:Choice>
        </mc:AlternateContent>
        <mc:AlternateContent xmlns:mc="http://schemas.openxmlformats.org/markup-compatibility/2006">
          <mc:Choice Requires="x14">
            <control shapeId="3096" r:id="rId29" name="Check Box 24">
              <controlPr defaultSize="0" autoFill="0" autoLine="0" autoPict="0">
                <anchor moveWithCells="1">
                  <from>
                    <xdr:col>7</xdr:col>
                    <xdr:colOff>104775</xdr:colOff>
                    <xdr:row>26</xdr:row>
                    <xdr:rowOff>66675</xdr:rowOff>
                  </from>
                  <to>
                    <xdr:col>9</xdr:col>
                    <xdr:colOff>381000</xdr:colOff>
                    <xdr:row>26</xdr:row>
                    <xdr:rowOff>352425</xdr:rowOff>
                  </to>
                </anchor>
              </controlPr>
            </control>
          </mc:Choice>
        </mc:AlternateContent>
        <mc:AlternateContent xmlns:mc="http://schemas.openxmlformats.org/markup-compatibility/2006">
          <mc:Choice Requires="x14">
            <control shapeId="3098" r:id="rId30" name="Check Box 26">
              <controlPr defaultSize="0" autoFill="0" autoLine="0" autoPict="0">
                <anchor moveWithCells="1">
                  <from>
                    <xdr:col>10</xdr:col>
                    <xdr:colOff>104775</xdr:colOff>
                    <xdr:row>26</xdr:row>
                    <xdr:rowOff>85725</xdr:rowOff>
                  </from>
                  <to>
                    <xdr:col>12</xdr:col>
                    <xdr:colOff>381000</xdr:colOff>
                    <xdr:row>26</xdr:row>
                    <xdr:rowOff>342900</xdr:rowOff>
                  </to>
                </anchor>
              </controlPr>
            </control>
          </mc:Choice>
        </mc:AlternateContent>
        <mc:AlternateContent xmlns:mc="http://schemas.openxmlformats.org/markup-compatibility/2006">
          <mc:Choice Requires="x14">
            <control shapeId="3104" r:id="rId31" name="Check Box 32">
              <controlPr defaultSize="0" autoFill="0" autoLine="0" autoPict="0">
                <anchor moveWithCells="1">
                  <from>
                    <xdr:col>13</xdr:col>
                    <xdr:colOff>104775</xdr:colOff>
                    <xdr:row>26</xdr:row>
                    <xdr:rowOff>85725</xdr:rowOff>
                  </from>
                  <to>
                    <xdr:col>15</xdr:col>
                    <xdr:colOff>352425</xdr:colOff>
                    <xdr:row>26</xdr:row>
                    <xdr:rowOff>352425</xdr:rowOff>
                  </to>
                </anchor>
              </controlPr>
            </control>
          </mc:Choice>
        </mc:AlternateContent>
        <mc:AlternateContent xmlns:mc="http://schemas.openxmlformats.org/markup-compatibility/2006">
          <mc:Choice Requires="x14">
            <control shapeId="3145" r:id="rId32" name="Check Box 73">
              <controlPr defaultSize="0" autoFill="0" autoLine="0" autoPict="0">
                <anchor moveWithCells="1">
                  <from>
                    <xdr:col>5</xdr:col>
                    <xdr:colOff>104775</xdr:colOff>
                    <xdr:row>31</xdr:row>
                    <xdr:rowOff>66675</xdr:rowOff>
                  </from>
                  <to>
                    <xdr:col>6</xdr:col>
                    <xdr:colOff>381000</xdr:colOff>
                    <xdr:row>31</xdr:row>
                    <xdr:rowOff>381000</xdr:rowOff>
                  </to>
                </anchor>
              </controlPr>
            </control>
          </mc:Choice>
        </mc:AlternateContent>
        <mc:AlternateContent xmlns:mc="http://schemas.openxmlformats.org/markup-compatibility/2006">
          <mc:Choice Requires="x14">
            <control shapeId="3146" r:id="rId33" name="Check Box 74">
              <controlPr defaultSize="0" autoFill="0" autoLine="0" autoPict="0">
                <anchor moveWithCells="1">
                  <from>
                    <xdr:col>7</xdr:col>
                    <xdr:colOff>104775</xdr:colOff>
                    <xdr:row>31</xdr:row>
                    <xdr:rowOff>66675</xdr:rowOff>
                  </from>
                  <to>
                    <xdr:col>8</xdr:col>
                    <xdr:colOff>381000</xdr:colOff>
                    <xdr:row>31</xdr:row>
                    <xdr:rowOff>381000</xdr:rowOff>
                  </to>
                </anchor>
              </controlPr>
            </control>
          </mc:Choice>
        </mc:AlternateContent>
        <mc:AlternateContent xmlns:mc="http://schemas.openxmlformats.org/markup-compatibility/2006">
          <mc:Choice Requires="x14">
            <control shapeId="3174" r:id="rId34" name="Check Box 102">
              <controlPr defaultSize="0" autoFill="0" autoLine="0" autoPict="0">
                <anchor moveWithCells="1">
                  <from>
                    <xdr:col>11</xdr:col>
                    <xdr:colOff>133350</xdr:colOff>
                    <xdr:row>4</xdr:row>
                    <xdr:rowOff>85725</xdr:rowOff>
                  </from>
                  <to>
                    <xdr:col>14</xdr:col>
                    <xdr:colOff>95250</xdr:colOff>
                    <xdr:row>4</xdr:row>
                    <xdr:rowOff>352425</xdr:rowOff>
                  </to>
                </anchor>
              </controlPr>
            </control>
          </mc:Choice>
        </mc:AlternateContent>
        <mc:AlternateContent xmlns:mc="http://schemas.openxmlformats.org/markup-compatibility/2006">
          <mc:Choice Requires="x14">
            <control shapeId="3173" r:id="rId35" name="Check Box 101">
              <controlPr defaultSize="0" autoFill="0" autoLine="0" autoPict="0">
                <anchor moveWithCells="1">
                  <from>
                    <xdr:col>7</xdr:col>
                    <xdr:colOff>133350</xdr:colOff>
                    <xdr:row>4</xdr:row>
                    <xdr:rowOff>85725</xdr:rowOff>
                  </from>
                  <to>
                    <xdr:col>10</xdr:col>
                    <xdr:colOff>66675</xdr:colOff>
                    <xdr:row>4</xdr:row>
                    <xdr:rowOff>381000</xdr:rowOff>
                  </to>
                </anchor>
              </controlPr>
            </control>
          </mc:Choice>
        </mc:AlternateContent>
        <mc:AlternateContent xmlns:mc="http://schemas.openxmlformats.org/markup-compatibility/2006">
          <mc:Choice Requires="x14">
            <control shapeId="3137" r:id="rId36" name="Check Box 65">
              <controlPr defaultSize="0" autoFill="0" autoLine="0" autoPict="0">
                <anchor moveWithCells="1">
                  <from>
                    <xdr:col>13</xdr:col>
                    <xdr:colOff>114300</xdr:colOff>
                    <xdr:row>5</xdr:row>
                    <xdr:rowOff>57150</xdr:rowOff>
                  </from>
                  <to>
                    <xdr:col>15</xdr:col>
                    <xdr:colOff>219075</xdr:colOff>
                    <xdr:row>5</xdr:row>
                    <xdr:rowOff>419100</xdr:rowOff>
                  </to>
                </anchor>
              </controlPr>
            </control>
          </mc:Choice>
        </mc:AlternateContent>
        <mc:AlternateContent xmlns:mc="http://schemas.openxmlformats.org/markup-compatibility/2006">
          <mc:Choice Requires="x14">
            <control shapeId="3157" r:id="rId37" name="Check Box 85">
              <controlPr defaultSize="0" autoFill="0" autoLine="0" autoPict="0">
                <anchor moveWithCells="1">
                  <from>
                    <xdr:col>1</xdr:col>
                    <xdr:colOff>104775</xdr:colOff>
                    <xdr:row>6</xdr:row>
                    <xdr:rowOff>85725</xdr:rowOff>
                  </from>
                  <to>
                    <xdr:col>7</xdr:col>
                    <xdr:colOff>152400</xdr:colOff>
                    <xdr:row>6</xdr:row>
                    <xdr:rowOff>381000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F2354-A77E-46FC-81C5-C43A2EA8E4A3}">
  <sheetPr codeName="Sheet5">
    <tabColor theme="0" tint="-0.249977111117893"/>
  </sheetPr>
  <dimension ref="B2:AG15"/>
  <sheetViews>
    <sheetView zoomScale="85" zoomScaleNormal="85" workbookViewId="0">
      <selection activeCell="W6" sqref="W6"/>
    </sheetView>
  </sheetViews>
  <sheetFormatPr defaultRowHeight="13.5"/>
  <cols>
    <col min="1" max="1" width="5.375" customWidth="1"/>
    <col min="2" max="2" width="23.875" customWidth="1"/>
    <col min="5" max="5" width="27" customWidth="1"/>
    <col min="8" max="8" width="12" customWidth="1"/>
    <col min="11" max="11" width="17.5" customWidth="1"/>
    <col min="14" max="14" width="17" customWidth="1"/>
    <col min="17" max="17" width="10" customWidth="1"/>
    <col min="20" max="20" width="10.5" customWidth="1"/>
    <col min="23" max="23" width="18.5" customWidth="1"/>
    <col min="26" max="26" width="19.75" customWidth="1"/>
    <col min="29" max="29" width="12.25" customWidth="1"/>
    <col min="32" max="32" width="13.375" customWidth="1"/>
  </cols>
  <sheetData>
    <row r="2" spans="2:33" s="7" customFormat="1">
      <c r="B2" s="7" t="s">
        <v>105</v>
      </c>
      <c r="E2" s="7" t="s">
        <v>106</v>
      </c>
      <c r="H2" s="7" t="s">
        <v>107</v>
      </c>
      <c r="K2" s="7" t="s">
        <v>108</v>
      </c>
      <c r="N2" s="7" t="s">
        <v>109</v>
      </c>
      <c r="Q2" s="7" t="s">
        <v>110</v>
      </c>
      <c r="T2" s="7" t="s">
        <v>111</v>
      </c>
      <c r="W2" s="7" t="s">
        <v>148</v>
      </c>
      <c r="Z2" s="7" t="s">
        <v>112</v>
      </c>
      <c r="AC2" s="7" t="s">
        <v>113</v>
      </c>
      <c r="AF2" s="7" t="s">
        <v>114</v>
      </c>
    </row>
    <row r="3" spans="2:33" s="7" customFormat="1" ht="40.5" customHeight="1">
      <c r="B3" s="8" t="s">
        <v>115</v>
      </c>
      <c r="C3" s="9" t="s">
        <v>149</v>
      </c>
      <c r="E3" s="8" t="s">
        <v>115</v>
      </c>
      <c r="F3" s="9" t="s">
        <v>149</v>
      </c>
      <c r="H3" s="8" t="s">
        <v>115</v>
      </c>
      <c r="I3" s="9" t="s">
        <v>149</v>
      </c>
      <c r="K3" s="8" t="s">
        <v>115</v>
      </c>
      <c r="L3" s="9" t="s">
        <v>149</v>
      </c>
      <c r="N3" s="8" t="s">
        <v>115</v>
      </c>
      <c r="O3" s="9" t="s">
        <v>149</v>
      </c>
      <c r="Q3" s="8" t="s">
        <v>115</v>
      </c>
      <c r="R3" s="9" t="s">
        <v>149</v>
      </c>
      <c r="T3" s="8" t="s">
        <v>115</v>
      </c>
      <c r="U3" s="9" t="s">
        <v>149</v>
      </c>
      <c r="W3" s="8" t="s">
        <v>115</v>
      </c>
      <c r="X3" s="9" t="s">
        <v>149</v>
      </c>
      <c r="Z3" s="8" t="s">
        <v>115</v>
      </c>
      <c r="AA3" s="9" t="s">
        <v>149</v>
      </c>
      <c r="AC3" s="8" t="s">
        <v>115</v>
      </c>
      <c r="AD3" s="9" t="s">
        <v>149</v>
      </c>
      <c r="AF3" s="8" t="s">
        <v>115</v>
      </c>
      <c r="AG3" s="9" t="s">
        <v>149</v>
      </c>
    </row>
    <row r="4" spans="2:33" s="12" customFormat="1" ht="19.5" customHeight="1">
      <c r="B4" s="10" t="s">
        <v>116</v>
      </c>
      <c r="C4" s="11" t="s">
        <v>150</v>
      </c>
      <c r="E4" s="10" t="s">
        <v>117</v>
      </c>
      <c r="F4" s="11" t="s">
        <v>151</v>
      </c>
      <c r="H4" s="10" t="s">
        <v>118</v>
      </c>
      <c r="I4" s="11" t="s">
        <v>152</v>
      </c>
      <c r="K4" s="10" t="s">
        <v>153</v>
      </c>
      <c r="L4" s="11" t="s">
        <v>152</v>
      </c>
      <c r="N4" s="10" t="s">
        <v>119</v>
      </c>
      <c r="O4" s="11" t="s">
        <v>151</v>
      </c>
      <c r="Q4" s="10" t="s">
        <v>120</v>
      </c>
      <c r="R4" s="11" t="s">
        <v>154</v>
      </c>
      <c r="T4" s="10" t="s">
        <v>121</v>
      </c>
      <c r="U4" s="11" t="s">
        <v>152</v>
      </c>
      <c r="W4" s="10" t="s">
        <v>122</v>
      </c>
      <c r="X4" s="11" t="s">
        <v>152</v>
      </c>
      <c r="Z4" s="10" t="s">
        <v>123</v>
      </c>
      <c r="AA4" s="11" t="s">
        <v>151</v>
      </c>
      <c r="AC4" s="10" t="s">
        <v>124</v>
      </c>
      <c r="AD4" s="11" t="s">
        <v>151</v>
      </c>
      <c r="AF4" s="10" t="s">
        <v>125</v>
      </c>
      <c r="AG4" s="11" t="s">
        <v>152</v>
      </c>
    </row>
    <row r="5" spans="2:33" s="12" customFormat="1" ht="19.5" customHeight="1">
      <c r="B5" s="10" t="s">
        <v>126</v>
      </c>
      <c r="C5" s="11" t="s">
        <v>155</v>
      </c>
      <c r="E5" s="10" t="s">
        <v>127</v>
      </c>
      <c r="F5" s="11" t="s">
        <v>156</v>
      </c>
      <c r="H5" s="10" t="s">
        <v>128</v>
      </c>
      <c r="I5" s="11" t="s">
        <v>151</v>
      </c>
      <c r="K5" s="10" t="s">
        <v>129</v>
      </c>
      <c r="L5" s="11" t="s">
        <v>151</v>
      </c>
      <c r="N5" s="10" t="s">
        <v>130</v>
      </c>
      <c r="O5" s="11" t="s">
        <v>156</v>
      </c>
      <c r="Q5" s="10" t="s">
        <v>131</v>
      </c>
      <c r="R5" s="11" t="s">
        <v>157</v>
      </c>
      <c r="T5" s="10" t="s">
        <v>132</v>
      </c>
      <c r="U5" s="11" t="s">
        <v>151</v>
      </c>
      <c r="W5" s="10" t="s">
        <v>133</v>
      </c>
      <c r="X5" s="11" t="s">
        <v>151</v>
      </c>
      <c r="Z5" s="10" t="s">
        <v>134</v>
      </c>
      <c r="AA5" s="11" t="s">
        <v>158</v>
      </c>
      <c r="AC5" s="10" t="s">
        <v>135</v>
      </c>
      <c r="AD5" s="11" t="s">
        <v>156</v>
      </c>
      <c r="AF5" s="10" t="s">
        <v>136</v>
      </c>
      <c r="AG5" s="11" t="s">
        <v>151</v>
      </c>
    </row>
    <row r="6" spans="2:33" s="12" customFormat="1" ht="19.5" customHeight="1">
      <c r="B6" s="10" t="s">
        <v>137</v>
      </c>
      <c r="C6" s="11" t="s">
        <v>159</v>
      </c>
      <c r="E6" s="10" t="s">
        <v>138</v>
      </c>
      <c r="F6" s="11" t="s">
        <v>160</v>
      </c>
      <c r="H6" s="10"/>
      <c r="I6" s="10"/>
      <c r="K6" s="10" t="s">
        <v>139</v>
      </c>
      <c r="L6" s="11" t="s">
        <v>156</v>
      </c>
      <c r="N6" s="10" t="s">
        <v>140</v>
      </c>
      <c r="O6" s="11" t="s">
        <v>154</v>
      </c>
      <c r="Q6" s="10"/>
      <c r="R6" s="11"/>
      <c r="T6" s="10"/>
      <c r="U6" s="10"/>
      <c r="W6" s="10" t="s">
        <v>141</v>
      </c>
      <c r="X6" s="11" t="s">
        <v>156</v>
      </c>
      <c r="Z6" s="10" t="s">
        <v>142</v>
      </c>
      <c r="AA6" s="11" t="s">
        <v>157</v>
      </c>
      <c r="AC6" s="10" t="s">
        <v>161</v>
      </c>
      <c r="AD6" s="11" t="s">
        <v>162</v>
      </c>
      <c r="AF6" s="10"/>
      <c r="AG6" s="10"/>
    </row>
    <row r="7" spans="2:33" s="12" customFormat="1" ht="19.5" customHeight="1">
      <c r="B7" s="10" t="s">
        <v>143</v>
      </c>
      <c r="C7" s="11" t="s">
        <v>163</v>
      </c>
      <c r="E7" s="10"/>
      <c r="F7" s="10"/>
      <c r="H7" s="10"/>
      <c r="I7" s="10"/>
      <c r="K7" s="10"/>
      <c r="L7" s="10"/>
      <c r="N7" s="10"/>
      <c r="O7" s="10"/>
      <c r="Q7" s="10"/>
      <c r="R7" s="11"/>
      <c r="T7" s="10"/>
      <c r="U7" s="10"/>
      <c r="W7" s="10"/>
      <c r="X7" s="10"/>
      <c r="Z7" s="10"/>
      <c r="AA7" s="10"/>
      <c r="AC7" s="10" t="s">
        <v>144</v>
      </c>
      <c r="AD7" s="11" t="s">
        <v>157</v>
      </c>
      <c r="AF7" s="10"/>
      <c r="AG7" s="10"/>
    </row>
    <row r="8" spans="2:33" s="12" customFormat="1" ht="19.5" customHeight="1">
      <c r="B8" s="10" t="s">
        <v>145</v>
      </c>
      <c r="C8" s="11" t="s">
        <v>164</v>
      </c>
      <c r="E8" s="10"/>
      <c r="F8" s="10"/>
      <c r="H8" s="10"/>
      <c r="I8" s="10"/>
      <c r="K8" s="10"/>
      <c r="L8" s="10"/>
      <c r="N8" s="10"/>
      <c r="O8" s="10"/>
      <c r="Q8" s="10"/>
      <c r="R8" s="10"/>
      <c r="T8" s="10"/>
      <c r="U8" s="10"/>
      <c r="W8" s="10"/>
      <c r="X8" s="10"/>
      <c r="Z8" s="10"/>
      <c r="AA8" s="10"/>
      <c r="AC8" s="10"/>
      <c r="AD8" s="10"/>
      <c r="AF8" s="10"/>
      <c r="AG8" s="10"/>
    </row>
    <row r="9" spans="2:33" s="12" customFormat="1" ht="19.5" customHeight="1">
      <c r="B9" s="10" t="s">
        <v>165</v>
      </c>
      <c r="C9" s="11" t="s">
        <v>166</v>
      </c>
      <c r="E9" s="10"/>
      <c r="F9" s="10"/>
      <c r="H9" s="10"/>
      <c r="I9" s="10"/>
      <c r="K9" s="10"/>
      <c r="L9" s="10"/>
      <c r="N9" s="10"/>
      <c r="O9" s="10"/>
      <c r="Q9" s="10"/>
      <c r="R9" s="10"/>
      <c r="T9" s="10"/>
      <c r="U9" s="10"/>
      <c r="W9" s="10"/>
      <c r="X9" s="10"/>
      <c r="Z9" s="10"/>
      <c r="AA9" s="10"/>
      <c r="AC9" s="10"/>
      <c r="AD9" s="10"/>
      <c r="AF9" s="10"/>
      <c r="AG9" s="10"/>
    </row>
    <row r="10" spans="2:33" s="12" customFormat="1" ht="19.5" customHeight="1">
      <c r="B10" s="10" t="s">
        <v>146</v>
      </c>
      <c r="C10" s="11" t="s">
        <v>167</v>
      </c>
      <c r="E10" s="10"/>
      <c r="F10" s="10"/>
      <c r="H10" s="10"/>
      <c r="I10" s="10"/>
      <c r="K10" s="10"/>
      <c r="L10" s="10"/>
      <c r="N10" s="10"/>
      <c r="O10" s="10"/>
      <c r="Q10" s="10"/>
      <c r="R10" s="10"/>
      <c r="T10" s="10"/>
      <c r="U10" s="10"/>
      <c r="W10" s="10"/>
      <c r="X10" s="10"/>
      <c r="Z10" s="10"/>
      <c r="AA10" s="10"/>
      <c r="AC10" s="10"/>
      <c r="AD10" s="10"/>
      <c r="AF10" s="10"/>
      <c r="AG10" s="10"/>
    </row>
    <row r="11" spans="2:33" s="12" customFormat="1" ht="19.5" customHeight="1">
      <c r="B11" s="10" t="s">
        <v>147</v>
      </c>
      <c r="C11" s="11" t="s">
        <v>168</v>
      </c>
      <c r="E11" s="10"/>
      <c r="F11" s="10"/>
      <c r="H11" s="10"/>
      <c r="I11" s="10"/>
      <c r="K11" s="10"/>
      <c r="L11" s="10"/>
      <c r="N11" s="10"/>
      <c r="O11" s="10"/>
      <c r="Q11" s="10"/>
      <c r="R11" s="10"/>
      <c r="T11" s="10"/>
      <c r="U11" s="10"/>
      <c r="W11" s="10"/>
      <c r="X11" s="10"/>
      <c r="Z11" s="10"/>
      <c r="AA11" s="10"/>
      <c r="AC11" s="10"/>
      <c r="AD11" s="10"/>
      <c r="AF11" s="10"/>
      <c r="AG11" s="10"/>
    </row>
    <row r="12" spans="2:33" s="12" customFormat="1" ht="19.5" customHeight="1">
      <c r="B12" s="10"/>
      <c r="C12" s="11"/>
      <c r="E12" s="10"/>
      <c r="F12" s="10"/>
      <c r="H12" s="10"/>
      <c r="I12" s="10"/>
      <c r="K12" s="10"/>
      <c r="L12" s="10"/>
      <c r="N12" s="10"/>
      <c r="O12" s="10"/>
      <c r="Q12" s="10"/>
      <c r="R12" s="10"/>
      <c r="T12" s="10"/>
      <c r="U12" s="10"/>
      <c r="W12" s="10"/>
      <c r="X12" s="10"/>
      <c r="Z12" s="10"/>
      <c r="AA12" s="10"/>
      <c r="AC12" s="10"/>
      <c r="AD12" s="10"/>
      <c r="AF12" s="10"/>
      <c r="AG12" s="10"/>
    </row>
    <row r="13" spans="2:33" s="12" customFormat="1" ht="19.5" customHeight="1">
      <c r="B13" s="10"/>
      <c r="C13" s="11"/>
      <c r="E13" s="10"/>
      <c r="F13" s="10"/>
      <c r="H13" s="10"/>
      <c r="I13" s="10"/>
      <c r="K13" s="10"/>
      <c r="L13" s="10"/>
      <c r="N13" s="10"/>
      <c r="O13" s="10"/>
      <c r="Q13" s="10"/>
      <c r="R13" s="10"/>
      <c r="T13" s="10"/>
      <c r="U13" s="10"/>
      <c r="W13" s="10"/>
      <c r="X13" s="10"/>
      <c r="Z13" s="10"/>
      <c r="AA13" s="10"/>
      <c r="AC13" s="10"/>
      <c r="AD13" s="10"/>
      <c r="AF13" s="10"/>
      <c r="AG13" s="10"/>
    </row>
    <row r="14" spans="2:33" s="12" customFormat="1" ht="19.5" customHeight="1">
      <c r="B14" s="10"/>
      <c r="C14" s="11"/>
      <c r="E14" s="10"/>
      <c r="F14" s="10"/>
      <c r="H14" s="10"/>
      <c r="I14" s="10"/>
      <c r="K14" s="10"/>
      <c r="L14" s="10"/>
      <c r="N14" s="10"/>
      <c r="O14" s="10"/>
      <c r="Q14" s="10"/>
      <c r="R14" s="10"/>
      <c r="T14" s="10"/>
      <c r="U14" s="10"/>
      <c r="W14" s="10"/>
      <c r="X14" s="10"/>
      <c r="Z14" s="10"/>
      <c r="AA14" s="10"/>
      <c r="AC14" s="10"/>
      <c r="AD14" s="10"/>
      <c r="AF14" s="10"/>
      <c r="AG14" s="10"/>
    </row>
    <row r="15" spans="2:33" s="12" customFormat="1" ht="19.5" customHeight="1">
      <c r="B15" s="10"/>
      <c r="C15" s="11"/>
      <c r="E15" s="10"/>
      <c r="F15" s="10"/>
      <c r="H15" s="10"/>
      <c r="I15" s="10"/>
      <c r="K15" s="10"/>
      <c r="L15" s="10"/>
      <c r="N15" s="10"/>
      <c r="O15" s="10"/>
      <c r="Q15" s="10"/>
      <c r="R15" s="10"/>
      <c r="T15" s="10"/>
      <c r="U15" s="10"/>
      <c r="W15" s="10"/>
      <c r="X15" s="10"/>
      <c r="Z15" s="10"/>
      <c r="AA15" s="10"/>
      <c r="AC15" s="10"/>
      <c r="AD15" s="10"/>
      <c r="AF15" s="10"/>
      <c r="AG15" s="10"/>
    </row>
  </sheetData>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C5223-8381-4BAC-A744-9636B7763E27}">
  <sheetPr codeName="Sheet6"/>
  <dimension ref="B2:M9"/>
  <sheetViews>
    <sheetView workbookViewId="0">
      <selection activeCell="B5" sqref="B5"/>
    </sheetView>
  </sheetViews>
  <sheetFormatPr defaultColWidth="9" defaultRowHeight="14.25"/>
  <cols>
    <col min="1" max="1" width="4.125" style="14" customWidth="1"/>
    <col min="2" max="2" width="21" style="14" customWidth="1"/>
    <col min="3" max="3" width="4.125" style="14" customWidth="1"/>
    <col min="4" max="4" width="12.75" style="14" customWidth="1"/>
    <col min="5" max="5" width="19.375" style="14" customWidth="1"/>
    <col min="6" max="6" width="9" style="14"/>
    <col min="7" max="7" width="18.5" style="14" customWidth="1"/>
    <col min="8" max="16384" width="9" style="14"/>
  </cols>
  <sheetData>
    <row r="2" spans="2:13">
      <c r="B2" s="143" t="s">
        <v>560</v>
      </c>
      <c r="D2" s="143" t="s">
        <v>25</v>
      </c>
      <c r="E2" s="143" t="s">
        <v>511</v>
      </c>
      <c r="G2" s="143" t="s">
        <v>88</v>
      </c>
      <c r="I2" s="143" t="s">
        <v>320</v>
      </c>
      <c r="K2" s="143" t="s">
        <v>486</v>
      </c>
      <c r="M2" s="143" t="s">
        <v>46</v>
      </c>
    </row>
    <row r="3" spans="2:13">
      <c r="B3" s="144" t="s">
        <v>628</v>
      </c>
      <c r="D3" s="144" t="s">
        <v>26</v>
      </c>
      <c r="E3" s="144" t="s">
        <v>507</v>
      </c>
      <c r="G3" s="144" t="s">
        <v>295</v>
      </c>
      <c r="I3" s="144" t="s">
        <v>321</v>
      </c>
      <c r="K3" s="144" t="s">
        <v>551</v>
      </c>
      <c r="M3" s="144" t="s">
        <v>554</v>
      </c>
    </row>
    <row r="4" spans="2:13">
      <c r="B4" s="144" t="s">
        <v>629</v>
      </c>
      <c r="D4" s="144" t="s">
        <v>27</v>
      </c>
      <c r="E4" s="144" t="s">
        <v>508</v>
      </c>
      <c r="G4" s="144" t="s">
        <v>296</v>
      </c>
      <c r="I4" s="144" t="s">
        <v>322</v>
      </c>
      <c r="K4" s="144" t="s">
        <v>552</v>
      </c>
      <c r="M4" s="144" t="s">
        <v>555</v>
      </c>
    </row>
    <row r="5" spans="2:13">
      <c r="D5" s="144"/>
      <c r="E5" s="144" t="s">
        <v>509</v>
      </c>
      <c r="G5" s="144" t="s">
        <v>513</v>
      </c>
      <c r="I5" s="144" t="s">
        <v>323</v>
      </c>
      <c r="K5" s="144" t="s">
        <v>553</v>
      </c>
    </row>
    <row r="6" spans="2:13">
      <c r="B6" s="290"/>
      <c r="D6" s="144"/>
      <c r="E6" s="144" t="s">
        <v>510</v>
      </c>
      <c r="G6" s="144" t="s">
        <v>298</v>
      </c>
      <c r="I6" s="144" t="s">
        <v>324</v>
      </c>
    </row>
    <row r="7" spans="2:13">
      <c r="G7" s="144" t="s">
        <v>514</v>
      </c>
      <c r="I7" s="144" t="s">
        <v>325</v>
      </c>
    </row>
    <row r="8" spans="2:13">
      <c r="G8" s="144" t="s">
        <v>300</v>
      </c>
    </row>
    <row r="9" spans="2:13">
      <c r="G9" s="144" t="s">
        <v>569</v>
      </c>
    </row>
  </sheetData>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52407-A2A3-4E78-9014-BA267BCEF061}">
  <sheetPr codeName="Sheet3">
    <tabColor rgb="FF00B0F0"/>
    <pageSetUpPr fitToPage="1"/>
  </sheetPr>
  <dimension ref="A1:AY73"/>
  <sheetViews>
    <sheetView view="pageBreakPreview" zoomScale="85" zoomScaleNormal="40" zoomScaleSheetLayoutView="85" workbookViewId="0">
      <selection activeCell="D23" sqref="D23"/>
    </sheetView>
  </sheetViews>
  <sheetFormatPr defaultColWidth="9" defaultRowHeight="15.75"/>
  <cols>
    <col min="1" max="1" width="3.75" style="3" customWidth="1"/>
    <col min="2" max="2" width="24.375" style="3" customWidth="1"/>
    <col min="3" max="4" width="41.125" style="3" customWidth="1"/>
    <col min="5" max="5" width="34.625" style="3" customWidth="1"/>
    <col min="6" max="11" width="20.625" style="3" customWidth="1"/>
    <col min="12" max="13" width="28.625" style="3" customWidth="1"/>
    <col min="14" max="19" width="20.625" style="3" customWidth="1"/>
    <col min="20" max="22" width="18.125" style="3" customWidth="1"/>
    <col min="23" max="23" width="11.125" style="3" customWidth="1"/>
    <col min="24" max="24" width="14.625" style="3" customWidth="1"/>
    <col min="25" max="25" width="19.625" style="3" customWidth="1"/>
    <col min="26" max="26" width="15.625" style="3" customWidth="1"/>
    <col min="27" max="28" width="24.625" style="3" customWidth="1"/>
    <col min="29" max="30" width="15" style="3" bestFit="1" customWidth="1"/>
    <col min="31" max="33" width="23.625" style="3" customWidth="1"/>
    <col min="34" max="35" width="16.875" style="3" customWidth="1"/>
    <col min="36" max="36" width="19.25" style="3" bestFit="1" customWidth="1"/>
    <col min="37" max="37" width="15.625" style="3" customWidth="1"/>
    <col min="38" max="38" width="14" style="3" customWidth="1"/>
    <col min="39" max="39" width="16.75" style="3" customWidth="1"/>
    <col min="40" max="40" width="12.375" style="3" customWidth="1"/>
    <col min="41" max="41" width="12.75" style="3" customWidth="1"/>
    <col min="42" max="42" width="12.125" style="3" customWidth="1"/>
    <col min="43" max="44" width="15.25" style="3" customWidth="1"/>
    <col min="45" max="45" width="15.625" style="3" customWidth="1"/>
    <col min="46" max="46" width="14" style="3" customWidth="1"/>
    <col min="47" max="47" width="16.75" style="3" customWidth="1"/>
    <col min="48" max="48" width="12.375" style="3" customWidth="1"/>
    <col min="49" max="49" width="12.75" style="3" customWidth="1"/>
    <col min="50" max="50" width="12.125" style="3" customWidth="1"/>
    <col min="51" max="52" width="15.25" style="3" bestFit="1" customWidth="1"/>
    <col min="53" max="16384" width="9" style="3"/>
  </cols>
  <sheetData>
    <row r="1" spans="1:51" s="17" customFormat="1" ht="27" customHeight="1">
      <c r="A1" s="437" t="s">
        <v>169</v>
      </c>
      <c r="B1" s="437"/>
      <c r="C1" s="437"/>
      <c r="D1" s="437"/>
      <c r="E1" s="437"/>
    </row>
    <row r="2" spans="1:51" s="17" customFormat="1" ht="15" thickBot="1">
      <c r="A2" s="18" t="s">
        <v>170</v>
      </c>
    </row>
    <row r="3" spans="1:51" s="14" customFormat="1" ht="21.75" customHeight="1">
      <c r="A3" s="19"/>
      <c r="B3" s="19"/>
      <c r="C3" s="118" t="s">
        <v>171</v>
      </c>
      <c r="D3" s="119"/>
      <c r="E3" s="119"/>
      <c r="F3" s="119"/>
      <c r="G3" s="119"/>
      <c r="H3" s="120"/>
      <c r="I3" s="429" t="s">
        <v>172</v>
      </c>
      <c r="J3" s="430"/>
      <c r="K3" s="430"/>
      <c r="L3" s="430"/>
      <c r="M3" s="430"/>
      <c r="N3" s="430"/>
      <c r="O3" s="430"/>
      <c r="P3" s="430"/>
      <c r="Q3" s="431"/>
      <c r="R3" s="429" t="s">
        <v>173</v>
      </c>
      <c r="S3" s="430"/>
      <c r="T3" s="430"/>
      <c r="U3" s="430"/>
      <c r="V3" s="430"/>
      <c r="W3" s="430"/>
      <c r="X3" s="430"/>
      <c r="Y3" s="430"/>
      <c r="Z3" s="430"/>
      <c r="AA3" s="430"/>
      <c r="AB3" s="430"/>
      <c r="AC3" s="430"/>
      <c r="AD3" s="430"/>
      <c r="AE3" s="430"/>
      <c r="AF3" s="430"/>
      <c r="AG3" s="430"/>
      <c r="AH3" s="430"/>
      <c r="AI3" s="431"/>
      <c r="AJ3" s="432" t="s">
        <v>174</v>
      </c>
      <c r="AK3" s="433"/>
      <c r="AL3" s="433"/>
      <c r="AM3" s="433"/>
      <c r="AN3" s="433"/>
      <c r="AO3" s="433"/>
      <c r="AP3" s="433"/>
      <c r="AQ3" s="434"/>
      <c r="AR3" s="429" t="s">
        <v>175</v>
      </c>
      <c r="AS3" s="430"/>
      <c r="AT3" s="430"/>
      <c r="AU3" s="430"/>
      <c r="AV3" s="430"/>
      <c r="AW3" s="430"/>
      <c r="AX3" s="430"/>
      <c r="AY3" s="431"/>
    </row>
    <row r="4" spans="1:51" s="14" customFormat="1" ht="21.75" customHeight="1">
      <c r="A4" s="20" t="s">
        <v>176</v>
      </c>
      <c r="B4" s="21">
        <v>1</v>
      </c>
      <c r="C4" s="21">
        <v>1</v>
      </c>
      <c r="D4" s="21">
        <v>1</v>
      </c>
      <c r="E4" s="21"/>
      <c r="F4" s="21">
        <v>1</v>
      </c>
      <c r="G4" s="21">
        <v>1</v>
      </c>
      <c r="H4" s="21"/>
      <c r="I4" s="21"/>
      <c r="J4" s="21">
        <v>1</v>
      </c>
      <c r="K4" s="21"/>
      <c r="L4" s="21"/>
      <c r="M4" s="21">
        <v>1</v>
      </c>
      <c r="N4" s="21"/>
      <c r="O4" s="21"/>
      <c r="P4" s="21"/>
      <c r="Q4" s="21"/>
      <c r="R4" s="21"/>
      <c r="S4" s="21"/>
      <c r="T4" s="21">
        <v>1</v>
      </c>
      <c r="U4" s="21"/>
      <c r="V4" s="21"/>
      <c r="W4" s="21"/>
      <c r="X4" s="21"/>
      <c r="Y4" s="21"/>
      <c r="Z4" s="21"/>
      <c r="AA4" s="21"/>
      <c r="AB4" s="21"/>
      <c r="AC4" s="21"/>
      <c r="AD4" s="21"/>
      <c r="AE4" s="21"/>
      <c r="AF4" s="21"/>
      <c r="AG4" s="21"/>
      <c r="AH4" s="21">
        <v>1</v>
      </c>
      <c r="AI4" s="21">
        <v>1</v>
      </c>
      <c r="AJ4" s="22"/>
      <c r="AK4" s="22"/>
      <c r="AL4" s="22"/>
      <c r="AM4" s="22"/>
      <c r="AN4" s="22"/>
      <c r="AO4" s="22"/>
      <c r="AP4" s="22"/>
      <c r="AQ4" s="22"/>
      <c r="AR4" s="21"/>
      <c r="AS4" s="21"/>
      <c r="AT4" s="21"/>
      <c r="AU4" s="21"/>
      <c r="AV4" s="21"/>
      <c r="AW4" s="21"/>
      <c r="AX4" s="21"/>
      <c r="AY4" s="21"/>
    </row>
    <row r="5" spans="1:51" s="14" customFormat="1" ht="21.75" customHeight="1">
      <c r="A5" s="20" t="s">
        <v>177</v>
      </c>
      <c r="B5" s="21">
        <v>1</v>
      </c>
      <c r="C5" s="21">
        <v>1</v>
      </c>
      <c r="D5" s="21">
        <v>0</v>
      </c>
      <c r="E5" s="21">
        <v>0</v>
      </c>
      <c r="F5" s="21">
        <v>1</v>
      </c>
      <c r="G5" s="21">
        <v>1</v>
      </c>
      <c r="H5" s="21">
        <v>1</v>
      </c>
      <c r="I5" s="21">
        <v>0</v>
      </c>
      <c r="J5" s="21">
        <v>1</v>
      </c>
      <c r="K5" s="21">
        <v>1</v>
      </c>
      <c r="L5" s="21">
        <v>1</v>
      </c>
      <c r="M5" s="21">
        <v>1</v>
      </c>
      <c r="N5" s="21">
        <v>1</v>
      </c>
      <c r="O5" s="21">
        <v>1</v>
      </c>
      <c r="P5" s="21">
        <v>1</v>
      </c>
      <c r="Q5" s="21">
        <v>0</v>
      </c>
      <c r="R5" s="21">
        <v>1</v>
      </c>
      <c r="S5" s="21">
        <v>1</v>
      </c>
      <c r="T5" s="21">
        <v>1</v>
      </c>
      <c r="U5" s="21">
        <v>1</v>
      </c>
      <c r="V5" s="21">
        <v>1</v>
      </c>
      <c r="W5" s="21">
        <v>1</v>
      </c>
      <c r="X5" s="21">
        <v>1</v>
      </c>
      <c r="Y5" s="21">
        <v>1</v>
      </c>
      <c r="Z5" s="21">
        <v>1</v>
      </c>
      <c r="AA5" s="21">
        <v>1</v>
      </c>
      <c r="AB5" s="21">
        <v>1</v>
      </c>
      <c r="AC5" s="21">
        <v>1</v>
      </c>
      <c r="AD5" s="21">
        <v>1</v>
      </c>
      <c r="AE5" s="21">
        <v>1</v>
      </c>
      <c r="AF5" s="21">
        <v>1</v>
      </c>
      <c r="AG5" s="21">
        <v>1</v>
      </c>
      <c r="AH5" s="21">
        <v>1</v>
      </c>
      <c r="AI5" s="21">
        <v>1</v>
      </c>
      <c r="AJ5" s="21">
        <v>1</v>
      </c>
      <c r="AK5" s="21">
        <v>1</v>
      </c>
      <c r="AL5" s="21">
        <v>1</v>
      </c>
      <c r="AM5" s="21">
        <v>1</v>
      </c>
      <c r="AN5" s="21">
        <v>1</v>
      </c>
      <c r="AO5" s="21">
        <v>0</v>
      </c>
      <c r="AP5" s="21">
        <v>1</v>
      </c>
      <c r="AQ5" s="21">
        <v>1</v>
      </c>
      <c r="AR5" s="21">
        <v>1</v>
      </c>
      <c r="AS5" s="21">
        <v>1</v>
      </c>
      <c r="AT5" s="21">
        <v>1</v>
      </c>
      <c r="AU5" s="21">
        <v>1</v>
      </c>
      <c r="AV5" s="21">
        <v>1</v>
      </c>
      <c r="AW5" s="21">
        <v>0</v>
      </c>
      <c r="AX5" s="21">
        <v>1</v>
      </c>
      <c r="AY5" s="21">
        <v>1</v>
      </c>
    </row>
    <row r="6" spans="1:51" s="17" customFormat="1" ht="27" customHeight="1">
      <c r="A6" s="435" t="s">
        <v>178</v>
      </c>
      <c r="B6" s="23" t="s">
        <v>249</v>
      </c>
      <c r="C6" s="24" t="s">
        <v>250</v>
      </c>
      <c r="D6" s="23" t="s">
        <v>251</v>
      </c>
      <c r="E6" s="23" t="s">
        <v>179</v>
      </c>
      <c r="F6" s="23" t="s">
        <v>252</v>
      </c>
      <c r="G6" s="23" t="s">
        <v>253</v>
      </c>
      <c r="H6" s="25" t="s">
        <v>180</v>
      </c>
      <c r="I6" s="26" t="s">
        <v>181</v>
      </c>
      <c r="J6" s="23" t="s">
        <v>254</v>
      </c>
      <c r="K6" s="21" t="s">
        <v>182</v>
      </c>
      <c r="L6" s="21" t="s">
        <v>183</v>
      </c>
      <c r="M6" s="23" t="s">
        <v>255</v>
      </c>
      <c r="N6" s="23" t="s">
        <v>184</v>
      </c>
      <c r="O6" s="23" t="s">
        <v>185</v>
      </c>
      <c r="P6" s="23" t="s">
        <v>186</v>
      </c>
      <c r="Q6" s="27" t="s">
        <v>187</v>
      </c>
      <c r="R6" s="26" t="s">
        <v>188</v>
      </c>
      <c r="S6" s="21" t="s">
        <v>189</v>
      </c>
      <c r="T6" s="23" t="s">
        <v>256</v>
      </c>
      <c r="U6" s="21" t="s">
        <v>190</v>
      </c>
      <c r="V6" s="23" t="s">
        <v>257</v>
      </c>
      <c r="W6" s="23" t="s">
        <v>258</v>
      </c>
      <c r="X6" s="23" t="s">
        <v>259</v>
      </c>
      <c r="Y6" s="23" t="s">
        <v>260</v>
      </c>
      <c r="Z6" s="23" t="s">
        <v>261</v>
      </c>
      <c r="AA6" s="23" t="s">
        <v>191</v>
      </c>
      <c r="AB6" s="22" t="s">
        <v>7</v>
      </c>
      <c r="AC6" s="22" t="s">
        <v>192</v>
      </c>
      <c r="AD6" s="21" t="s">
        <v>193</v>
      </c>
      <c r="AE6" s="21" t="s">
        <v>194</v>
      </c>
      <c r="AF6" s="21" t="s">
        <v>195</v>
      </c>
      <c r="AG6" s="21" t="s">
        <v>196</v>
      </c>
      <c r="AH6" s="23" t="s">
        <v>262</v>
      </c>
      <c r="AI6" s="25" t="s">
        <v>263</v>
      </c>
      <c r="AJ6" s="28" t="s">
        <v>264</v>
      </c>
      <c r="AK6" s="29" t="s">
        <v>265</v>
      </c>
      <c r="AL6" s="29" t="s">
        <v>266</v>
      </c>
      <c r="AM6" s="29" t="s">
        <v>267</v>
      </c>
      <c r="AN6" s="29" t="s">
        <v>268</v>
      </c>
      <c r="AO6" s="23" t="s">
        <v>269</v>
      </c>
      <c r="AP6" s="23" t="s">
        <v>270</v>
      </c>
      <c r="AQ6" s="30" t="s">
        <v>271</v>
      </c>
      <c r="AR6" s="28" t="s">
        <v>264</v>
      </c>
      <c r="AS6" s="29" t="s">
        <v>265</v>
      </c>
      <c r="AT6" s="29" t="s">
        <v>266</v>
      </c>
      <c r="AU6" s="29" t="s">
        <v>267</v>
      </c>
      <c r="AV6" s="29" t="s">
        <v>268</v>
      </c>
      <c r="AW6" s="23" t="s">
        <v>269</v>
      </c>
      <c r="AX6" s="23" t="s">
        <v>270</v>
      </c>
      <c r="AY6" s="30" t="s">
        <v>271</v>
      </c>
    </row>
    <row r="7" spans="1:51" s="14" customFormat="1" ht="24.75" customHeight="1">
      <c r="A7" s="436"/>
      <c r="B7" s="31" t="s">
        <v>197</v>
      </c>
      <c r="C7" s="32" t="s">
        <v>198</v>
      </c>
      <c r="D7" s="31" t="s">
        <v>199</v>
      </c>
      <c r="E7" s="31" t="s">
        <v>199</v>
      </c>
      <c r="F7" s="31" t="s">
        <v>200</v>
      </c>
      <c r="G7" s="31" t="s">
        <v>201</v>
      </c>
      <c r="H7" s="33" t="s">
        <v>201</v>
      </c>
      <c r="I7" s="32" t="s">
        <v>197</v>
      </c>
      <c r="J7" s="31" t="s">
        <v>202</v>
      </c>
      <c r="K7" s="31" t="s">
        <v>203</v>
      </c>
      <c r="L7" s="31" t="s">
        <v>203</v>
      </c>
      <c r="M7" s="31" t="s">
        <v>204</v>
      </c>
      <c r="N7" s="31" t="s">
        <v>204</v>
      </c>
      <c r="O7" s="31" t="s">
        <v>201</v>
      </c>
      <c r="P7" s="31" t="s">
        <v>201</v>
      </c>
      <c r="Q7" s="34" t="s">
        <v>205</v>
      </c>
      <c r="R7" s="32" t="s">
        <v>206</v>
      </c>
      <c r="S7" s="31" t="s">
        <v>207</v>
      </c>
      <c r="T7" s="31" t="s">
        <v>208</v>
      </c>
      <c r="U7" s="31" t="s">
        <v>209</v>
      </c>
      <c r="V7" s="31" t="s">
        <v>210</v>
      </c>
      <c r="W7" s="31" t="s">
        <v>211</v>
      </c>
      <c r="X7" s="31" t="s">
        <v>212</v>
      </c>
      <c r="Y7" s="31" t="s">
        <v>211</v>
      </c>
      <c r="Z7" s="31" t="s">
        <v>213</v>
      </c>
      <c r="AA7" s="31" t="s">
        <v>212</v>
      </c>
      <c r="AB7" s="31" t="s">
        <v>214</v>
      </c>
      <c r="AC7" s="31" t="s">
        <v>214</v>
      </c>
      <c r="AD7" s="31" t="s">
        <v>215</v>
      </c>
      <c r="AE7" s="31" t="s">
        <v>215</v>
      </c>
      <c r="AF7" s="31" t="s">
        <v>215</v>
      </c>
      <c r="AG7" s="31" t="s">
        <v>216</v>
      </c>
      <c r="AH7" s="31" t="s">
        <v>217</v>
      </c>
      <c r="AI7" s="33" t="s">
        <v>201</v>
      </c>
      <c r="AJ7" s="32" t="s">
        <v>201</v>
      </c>
      <c r="AK7" s="31" t="s">
        <v>211</v>
      </c>
      <c r="AL7" s="31" t="s">
        <v>218</v>
      </c>
      <c r="AM7" s="31" t="s">
        <v>219</v>
      </c>
      <c r="AN7" s="31" t="s">
        <v>201</v>
      </c>
      <c r="AO7" s="31" t="s">
        <v>220</v>
      </c>
      <c r="AP7" s="31" t="s">
        <v>221</v>
      </c>
      <c r="AQ7" s="34" t="s">
        <v>222</v>
      </c>
      <c r="AR7" s="32" t="s">
        <v>201</v>
      </c>
      <c r="AS7" s="31" t="s">
        <v>211</v>
      </c>
      <c r="AT7" s="31" t="s">
        <v>218</v>
      </c>
      <c r="AU7" s="31" t="s">
        <v>219</v>
      </c>
      <c r="AV7" s="31" t="s">
        <v>201</v>
      </c>
      <c r="AW7" s="31" t="s">
        <v>220</v>
      </c>
      <c r="AX7" s="31" t="s">
        <v>221</v>
      </c>
      <c r="AY7" s="34" t="s">
        <v>222</v>
      </c>
    </row>
    <row r="8" spans="1:51" s="14" customFormat="1" ht="21.75" customHeight="1">
      <c r="A8" s="35" t="s">
        <v>223</v>
      </c>
      <c r="B8" s="36">
        <v>123456789012</v>
      </c>
      <c r="C8" s="37" t="s">
        <v>224</v>
      </c>
      <c r="D8" s="36">
        <v>20190101</v>
      </c>
      <c r="E8" s="36">
        <v>20191231</v>
      </c>
      <c r="F8" s="38">
        <v>1234567890</v>
      </c>
      <c r="G8" s="38" t="s">
        <v>225</v>
      </c>
      <c r="H8" s="39" t="s">
        <v>226</v>
      </c>
      <c r="I8" s="40">
        <v>123456789012</v>
      </c>
      <c r="J8" s="38" t="s">
        <v>227</v>
      </c>
      <c r="K8" s="38" t="s">
        <v>228</v>
      </c>
      <c r="L8" s="38" t="s">
        <v>229</v>
      </c>
      <c r="M8" s="38" t="s">
        <v>230</v>
      </c>
      <c r="N8" s="38" t="s">
        <v>231</v>
      </c>
      <c r="O8" s="38" t="s">
        <v>232</v>
      </c>
      <c r="P8" s="41" t="s">
        <v>233</v>
      </c>
      <c r="Q8" s="42">
        <v>20000101</v>
      </c>
      <c r="R8" s="43">
        <v>1234567890123</v>
      </c>
      <c r="S8" s="38">
        <v>1234567890</v>
      </c>
      <c r="T8" s="38" t="s">
        <v>234</v>
      </c>
      <c r="U8" s="38" t="s">
        <v>235</v>
      </c>
      <c r="V8" s="38" t="s">
        <v>236</v>
      </c>
      <c r="W8" s="38" t="s">
        <v>237</v>
      </c>
      <c r="X8" s="38" t="s">
        <v>238</v>
      </c>
      <c r="Y8" s="38" t="s">
        <v>239</v>
      </c>
      <c r="Z8" s="38" t="s">
        <v>231</v>
      </c>
      <c r="AA8" s="38" t="s">
        <v>240</v>
      </c>
      <c r="AB8" s="44" t="s">
        <v>241</v>
      </c>
      <c r="AC8" s="44" t="s">
        <v>242</v>
      </c>
      <c r="AD8" s="45"/>
      <c r="AE8" s="45"/>
      <c r="AF8" s="45"/>
      <c r="AG8" s="45"/>
      <c r="AH8" s="45"/>
      <c r="AI8" s="46"/>
      <c r="AJ8" s="47"/>
      <c r="AK8" s="44"/>
      <c r="AL8" s="44"/>
      <c r="AM8" s="44"/>
      <c r="AN8" s="44"/>
      <c r="AO8" s="44"/>
      <c r="AP8" s="38"/>
      <c r="AQ8" s="42"/>
      <c r="AR8" s="47"/>
      <c r="AS8" s="44"/>
      <c r="AT8" s="44"/>
      <c r="AU8" s="44"/>
      <c r="AV8" s="44"/>
      <c r="AW8" s="44"/>
      <c r="AX8" s="38"/>
      <c r="AY8" s="42"/>
    </row>
    <row r="9" spans="1:51" s="15" customFormat="1" ht="45.75" customHeight="1">
      <c r="A9" s="48">
        <v>1</v>
      </c>
      <c r="B9" s="49" t="str">
        <f>D63</f>
        <v>00</v>
      </c>
      <c r="C9" s="50" t="str">
        <f>D64</f>
        <v>50：個人</v>
      </c>
      <c r="D9" s="51">
        <v>20040401</v>
      </c>
      <c r="E9" s="65"/>
      <c r="F9" s="52" t="s">
        <v>243</v>
      </c>
      <c r="G9" s="161" t="str">
        <f>D65</f>
        <v>1：一般</v>
      </c>
      <c r="H9" s="54" t="s">
        <v>244</v>
      </c>
      <c r="I9" s="64"/>
      <c r="J9" s="56" t="str">
        <f>D30</f>
        <v/>
      </c>
      <c r="K9" s="57" t="str">
        <f>IF(D32="","",D32)</f>
        <v/>
      </c>
      <c r="L9" s="57" t="str">
        <f>IF(D33="","",D33)</f>
        <v/>
      </c>
      <c r="M9" s="56" t="str">
        <f>D34</f>
        <v/>
      </c>
      <c r="N9" s="56" t="str">
        <f>D36</f>
        <v/>
      </c>
      <c r="O9" s="66"/>
      <c r="P9" s="67" t="str">
        <f>D66</f>
        <v>3：その他</v>
      </c>
      <c r="Q9" s="59" t="str">
        <f>D40</f>
        <v/>
      </c>
      <c r="R9" s="55"/>
      <c r="S9" s="66"/>
      <c r="T9" s="58" t="s">
        <v>234</v>
      </c>
      <c r="U9" s="62" t="str">
        <f>D41</f>
        <v>-</v>
      </c>
      <c r="V9" s="56" t="str">
        <f>D42</f>
        <v/>
      </c>
      <c r="W9" s="56" t="str">
        <f>D43</f>
        <v/>
      </c>
      <c r="X9" s="56" t="str">
        <f>IF(D44="","",D44)</f>
        <v/>
      </c>
      <c r="Y9" s="56" t="str">
        <f>IF(D45="","",D45)</f>
        <v/>
      </c>
      <c r="Z9" s="56" t="str">
        <f>IF(D46="","",D46)</f>
        <v/>
      </c>
      <c r="AA9" s="53"/>
      <c r="AB9" s="161" t="str">
        <f>D59</f>
        <v/>
      </c>
      <c r="AC9" s="53"/>
      <c r="AD9" s="162" t="str">
        <f>D56</f>
        <v/>
      </c>
      <c r="AE9" s="162" t="str">
        <f>D57</f>
        <v/>
      </c>
      <c r="AF9" s="162" t="str">
        <f>D58</f>
        <v/>
      </c>
      <c r="AG9" s="68"/>
      <c r="AH9" s="52" t="s">
        <v>245</v>
      </c>
      <c r="AI9" s="60" t="s">
        <v>246</v>
      </c>
      <c r="AJ9" s="61" t="s">
        <v>247</v>
      </c>
      <c r="AK9" s="58" t="s">
        <v>248</v>
      </c>
      <c r="AL9" s="56" t="str">
        <f>D48</f>
        <v>0000</v>
      </c>
      <c r="AM9" s="56" t="str">
        <f>D50</f>
        <v>000</v>
      </c>
      <c r="AN9" s="56" t="e">
        <f>D51</f>
        <v>#N/A</v>
      </c>
      <c r="AO9" s="56" t="str">
        <f>D52</f>
        <v>0000000</v>
      </c>
      <c r="AP9" s="56" t="str">
        <f>D53</f>
        <v/>
      </c>
      <c r="AQ9" s="63"/>
      <c r="AR9" s="55"/>
      <c r="AS9" s="53"/>
      <c r="AT9" s="53"/>
      <c r="AU9" s="53"/>
      <c r="AV9" s="53"/>
      <c r="AW9" s="53"/>
      <c r="AX9" s="53"/>
      <c r="AY9" s="63"/>
    </row>
    <row r="10" spans="1:51" s="166" customFormat="1">
      <c r="B10" s="166">
        <v>31</v>
      </c>
      <c r="C10" s="166">
        <v>32</v>
      </c>
      <c r="D10" s="163" t="s">
        <v>557</v>
      </c>
      <c r="F10" s="163" t="s">
        <v>557</v>
      </c>
      <c r="G10" s="166">
        <v>33</v>
      </c>
      <c r="H10" s="163" t="s">
        <v>557</v>
      </c>
      <c r="J10" s="166">
        <v>3</v>
      </c>
      <c r="K10" s="166">
        <v>4</v>
      </c>
      <c r="L10" s="166">
        <v>5</v>
      </c>
      <c r="M10" s="166">
        <v>6</v>
      </c>
      <c r="N10" s="166">
        <v>7</v>
      </c>
      <c r="P10" s="166">
        <v>34</v>
      </c>
      <c r="Q10" s="166">
        <v>11</v>
      </c>
      <c r="T10" s="163" t="s">
        <v>557</v>
      </c>
      <c r="U10" s="166">
        <v>12</v>
      </c>
      <c r="V10" s="166">
        <v>13</v>
      </c>
      <c r="W10" s="166">
        <v>14</v>
      </c>
      <c r="X10" s="166">
        <v>15</v>
      </c>
      <c r="Y10" s="166">
        <v>16</v>
      </c>
      <c r="Z10" s="166">
        <v>17</v>
      </c>
      <c r="AB10" s="166">
        <v>30</v>
      </c>
      <c r="AD10" s="166">
        <v>27</v>
      </c>
      <c r="AE10" s="166">
        <v>28</v>
      </c>
      <c r="AF10" s="166">
        <v>29</v>
      </c>
      <c r="AH10" s="163" t="s">
        <v>557</v>
      </c>
      <c r="AI10" s="163" t="s">
        <v>557</v>
      </c>
      <c r="AJ10" s="163" t="s">
        <v>557</v>
      </c>
      <c r="AK10" s="163" t="s">
        <v>557</v>
      </c>
      <c r="AL10" s="166">
        <v>19</v>
      </c>
      <c r="AM10" s="166">
        <v>21</v>
      </c>
      <c r="AN10" s="166">
        <v>22</v>
      </c>
      <c r="AO10" s="166">
        <v>23</v>
      </c>
      <c r="AP10" s="166">
        <v>24</v>
      </c>
    </row>
    <row r="11" spans="1:51" ht="26.25" customHeight="1" thickBot="1">
      <c r="B11" s="321" t="s">
        <v>660</v>
      </c>
    </row>
    <row r="12" spans="1:51" ht="21.75" thickBot="1">
      <c r="A12" s="13"/>
      <c r="B12" s="69" t="s">
        <v>272</v>
      </c>
      <c r="C12" s="70" t="str">
        <f>IF(D27="新規",D27,D27&amp;"("&amp;D28&amp;")")</f>
        <v>未選択(未選択)</v>
      </c>
      <c r="D12" s="13"/>
      <c r="E12" s="13"/>
    </row>
    <row r="13" spans="1:51" ht="21.75" thickBot="1">
      <c r="A13" s="13"/>
      <c r="B13" s="71"/>
      <c r="C13" s="72"/>
      <c r="D13" s="13"/>
      <c r="E13" s="13"/>
    </row>
    <row r="14" spans="1:51" ht="50.25" customHeight="1">
      <c r="A14" s="13"/>
      <c r="B14" s="73" t="s">
        <v>273</v>
      </c>
      <c r="C14" s="438" t="str">
        <f>D32&amp;D33&amp;D34</f>
        <v/>
      </c>
      <c r="D14" s="439"/>
      <c r="E14" s="13"/>
    </row>
    <row r="15" spans="1:51" ht="21">
      <c r="A15" s="13"/>
      <c r="B15" s="74" t="s">
        <v>274</v>
      </c>
      <c r="C15" s="440" t="str">
        <f>D63</f>
        <v>00</v>
      </c>
      <c r="D15" s="441"/>
      <c r="E15" s="13"/>
    </row>
    <row r="16" spans="1:51" ht="17.25" thickBot="1">
      <c r="A16" s="13"/>
      <c r="B16" s="75" t="s">
        <v>275</v>
      </c>
      <c r="C16" s="442" t="str">
        <f>IF(D39="","なし","00"&amp;D39)</f>
        <v>なし</v>
      </c>
      <c r="D16" s="443"/>
      <c r="E16" s="13"/>
    </row>
    <row r="17" spans="1:24" ht="21">
      <c r="A17" s="13"/>
      <c r="B17" s="71"/>
      <c r="C17" s="72"/>
      <c r="D17" s="13"/>
      <c r="E17" s="13"/>
    </row>
    <row r="18" spans="1:24" ht="21.75" thickBot="1">
      <c r="A18" s="13"/>
      <c r="B18" s="71" t="s">
        <v>606</v>
      </c>
      <c r="C18" s="72"/>
      <c r="D18" s="13"/>
      <c r="E18" s="13"/>
    </row>
    <row r="19" spans="1:24" ht="21.75" thickBot="1">
      <c r="A19" s="13"/>
      <c r="B19" s="77" t="s">
        <v>278</v>
      </c>
      <c r="C19" s="78" t="str">
        <f>IF(SUM(C21:C24)=0,"エラーなし","エラーが残っています")</f>
        <v>エラーが残っています</v>
      </c>
      <c r="D19" s="13"/>
      <c r="E19" s="13"/>
    </row>
    <row r="20" spans="1:24" ht="12.75" customHeight="1">
      <c r="A20" s="13"/>
      <c r="B20" s="71"/>
      <c r="C20" s="72"/>
      <c r="D20" s="13"/>
      <c r="E20" s="13"/>
    </row>
    <row r="21" spans="1:24" ht="16.5">
      <c r="A21" s="13"/>
      <c r="B21" s="1" t="s">
        <v>276</v>
      </c>
      <c r="C21" s="76">
        <f>I67</f>
        <v>0</v>
      </c>
      <c r="D21" s="13"/>
      <c r="E21" s="13"/>
    </row>
    <row r="22" spans="1:24" ht="16.5">
      <c r="A22" s="13"/>
      <c r="B22" s="1" t="s">
        <v>611</v>
      </c>
      <c r="C22" s="76">
        <f>L67+O67</f>
        <v>12</v>
      </c>
      <c r="D22" s="13"/>
      <c r="E22" s="13"/>
    </row>
    <row r="23" spans="1:24" ht="16.5">
      <c r="A23" s="13"/>
      <c r="B23" s="1" t="s">
        <v>277</v>
      </c>
      <c r="C23" s="76">
        <f>S67</f>
        <v>0</v>
      </c>
      <c r="D23" s="13"/>
      <c r="E23" s="13"/>
    </row>
    <row r="24" spans="1:24" ht="16.5">
      <c r="A24" s="13"/>
      <c r="B24" s="1" t="s">
        <v>22</v>
      </c>
      <c r="C24" s="76">
        <f>V67</f>
        <v>0</v>
      </c>
      <c r="D24" s="13"/>
      <c r="E24" s="13"/>
    </row>
    <row r="25" spans="1:24" ht="21.75" thickBot="1">
      <c r="A25" s="13"/>
      <c r="B25" s="16"/>
      <c r="C25" s="79"/>
      <c r="D25" s="13"/>
      <c r="E25" s="13"/>
      <c r="F25" s="125" t="s">
        <v>601</v>
      </c>
      <c r="K25" s="125" t="s">
        <v>583</v>
      </c>
      <c r="L25" s="123"/>
      <c r="M25" s="123"/>
      <c r="N25" s="125" t="s">
        <v>584</v>
      </c>
      <c r="O25" s="123"/>
      <c r="P25" s="123"/>
      <c r="Q25" s="125" t="s">
        <v>561</v>
      </c>
      <c r="V25" s="125" t="s">
        <v>585</v>
      </c>
      <c r="X25" s="208" t="s">
        <v>607</v>
      </c>
    </row>
    <row r="26" spans="1:24" ht="45">
      <c r="A26" s="13"/>
      <c r="B26" s="80" t="s">
        <v>279</v>
      </c>
      <c r="C26" s="81" t="s">
        <v>280</v>
      </c>
      <c r="D26" s="82" t="s">
        <v>281</v>
      </c>
      <c r="E26" s="83" t="s">
        <v>282</v>
      </c>
      <c r="F26" s="173" t="s">
        <v>387</v>
      </c>
      <c r="G26" s="174" t="s">
        <v>385</v>
      </c>
      <c r="H26" s="174" t="s">
        <v>386</v>
      </c>
      <c r="I26" s="174" t="s">
        <v>599</v>
      </c>
      <c r="J26" s="175" t="s">
        <v>608</v>
      </c>
      <c r="K26" s="196" t="s">
        <v>604</v>
      </c>
      <c r="L26" s="203" t="s">
        <v>605</v>
      </c>
      <c r="M26" s="197" t="s">
        <v>609</v>
      </c>
      <c r="N26" s="196" t="s">
        <v>578</v>
      </c>
      <c r="O26" s="203" t="s">
        <v>605</v>
      </c>
      <c r="P26" s="197" t="s">
        <v>609</v>
      </c>
      <c r="Q26" s="195" t="s">
        <v>562</v>
      </c>
      <c r="R26" s="199" t="s">
        <v>563</v>
      </c>
      <c r="S26" s="200" t="s">
        <v>564</v>
      </c>
      <c r="T26" s="200" t="s">
        <v>565</v>
      </c>
      <c r="U26" s="200" t="s">
        <v>610</v>
      </c>
      <c r="V26" s="206" t="s">
        <v>594</v>
      </c>
      <c r="W26" s="207" t="s">
        <v>350</v>
      </c>
      <c r="X26" s="189"/>
    </row>
    <row r="27" spans="1:24" ht="23.25" customHeight="1">
      <c r="A27" s="13">
        <v>1</v>
      </c>
      <c r="B27" s="213" t="s">
        <v>25</v>
      </c>
      <c r="C27" s="84" t="str">
        <f>依頼書!AI4</f>
        <v>未選択</v>
      </c>
      <c r="D27" s="85" t="str">
        <f>C27</f>
        <v>未選択</v>
      </c>
      <c r="E27" s="86"/>
      <c r="F27" s="191"/>
      <c r="G27" s="6"/>
      <c r="H27" s="6"/>
      <c r="I27" s="204" t="str">
        <f>IF(H27&lt;0,"文字数超過","")</f>
        <v/>
      </c>
      <c r="J27" s="198">
        <f>IF(I27="文字数超過",1,0)</f>
        <v>0</v>
      </c>
      <c r="K27" s="191"/>
      <c r="L27" s="204" t="str">
        <f t="shared" ref="L27:L66" si="0">IF(K27="必須",IF(G27=0,"未入力",""),"")</f>
        <v/>
      </c>
      <c r="M27" s="198">
        <f>IF(L27="未入力",1,0)</f>
        <v>0</v>
      </c>
      <c r="N27" s="177" t="s">
        <v>579</v>
      </c>
      <c r="O27" s="105" t="str">
        <f>IF(D27=N27,"未入力","")</f>
        <v>未入力</v>
      </c>
      <c r="P27" s="193">
        <f>IF(O27="未入力",1,0)</f>
        <v>1</v>
      </c>
      <c r="Q27" s="191"/>
      <c r="R27" s="6"/>
      <c r="S27" s="6"/>
      <c r="T27" s="204" t="str">
        <f t="shared" ref="T27:T29" si="1">_xlfn.IFS(Q27="","",AND(Q27="半角",R27&gt;0),"全角文字が含まれています",AND(Q27="全角",S27&gt;0),"半角文字が含まれています",TRUE,"")</f>
        <v/>
      </c>
      <c r="U27" s="198">
        <f>IF(OR(T27="全角文字が含まれています",T27="半角文字が含まれています"),1,0)</f>
        <v>0</v>
      </c>
      <c r="V27" s="191"/>
      <c r="W27" s="198"/>
      <c r="X27" s="189">
        <f>J27+M27+P27+U27+V27</f>
        <v>1</v>
      </c>
    </row>
    <row r="28" spans="1:24" ht="23.25" customHeight="1" thickBot="1">
      <c r="A28" s="13"/>
      <c r="B28" s="213" t="s">
        <v>512</v>
      </c>
      <c r="C28" s="84" t="str">
        <f>依頼書!AI7</f>
        <v>未選択</v>
      </c>
      <c r="D28" s="85" t="str">
        <f>C28</f>
        <v>未選択</v>
      </c>
      <c r="E28" s="86"/>
      <c r="F28" s="191"/>
      <c r="G28" s="6"/>
      <c r="H28" s="6"/>
      <c r="I28" s="204" t="str">
        <f t="shared" ref="I28:I29" si="2">IF(H28&lt;0,"文字数超過","")</f>
        <v/>
      </c>
      <c r="J28" s="198">
        <f t="shared" ref="J28:J66" si="3">IF(I28="文字数超過",1,0)</f>
        <v>0</v>
      </c>
      <c r="K28" s="191"/>
      <c r="L28" s="204" t="str">
        <f t="shared" si="0"/>
        <v/>
      </c>
      <c r="M28" s="198">
        <f t="shared" ref="M28:M66" si="4">IF(L28="未入力",1,0)</f>
        <v>0</v>
      </c>
      <c r="N28" s="180" t="s">
        <v>579</v>
      </c>
      <c r="O28" s="105" t="str">
        <f>IF(D27="変更",IF(D28=N28,"未入力","入力有り"),"")</f>
        <v/>
      </c>
      <c r="P28" s="193">
        <f t="shared" ref="P28:P66" si="5">IF(O28="未入力",1,0)</f>
        <v>0</v>
      </c>
      <c r="Q28" s="191"/>
      <c r="R28" s="6"/>
      <c r="S28" s="6"/>
      <c r="T28" s="204" t="str">
        <f t="shared" si="1"/>
        <v/>
      </c>
      <c r="U28" s="198">
        <f t="shared" ref="U28:U66" si="6">IF(OR(T28="全角文字が含まれています",T28="半角文字が含まれています"),1,0)</f>
        <v>0</v>
      </c>
      <c r="V28" s="191"/>
      <c r="W28" s="198"/>
      <c r="X28" s="189">
        <f t="shared" ref="X28:X66" si="7">J28+M28+P28+U28+V28</f>
        <v>0</v>
      </c>
    </row>
    <row r="29" spans="1:24" ht="23.25" customHeight="1">
      <c r="A29" s="13">
        <v>2</v>
      </c>
      <c r="B29" s="213" t="s">
        <v>283</v>
      </c>
      <c r="C29" s="87" t="str">
        <f>依頼書!AN10</f>
        <v>東京科学大学の学生</v>
      </c>
      <c r="D29" s="155" t="str">
        <f>C29</f>
        <v>東京科学大学の学生</v>
      </c>
      <c r="E29" s="91" t="s">
        <v>644</v>
      </c>
      <c r="F29" s="191"/>
      <c r="G29" s="209"/>
      <c r="H29" s="6"/>
      <c r="I29" s="204" t="str">
        <f t="shared" si="2"/>
        <v/>
      </c>
      <c r="J29" s="198">
        <f t="shared" si="3"/>
        <v>0</v>
      </c>
      <c r="K29" s="167"/>
      <c r="L29" s="105" t="str">
        <f t="shared" si="0"/>
        <v/>
      </c>
      <c r="M29" s="193">
        <f t="shared" si="4"/>
        <v>0</v>
      </c>
      <c r="N29" s="177" t="s">
        <v>579</v>
      </c>
      <c r="O29" s="105" t="str">
        <f>IF(D29=N29,"未入力","")</f>
        <v/>
      </c>
      <c r="P29" s="193">
        <f t="shared" si="5"/>
        <v>0</v>
      </c>
      <c r="Q29" s="191"/>
      <c r="R29" s="6"/>
      <c r="S29" s="6"/>
      <c r="T29" s="204" t="str">
        <f t="shared" si="1"/>
        <v/>
      </c>
      <c r="U29" s="198">
        <f t="shared" si="6"/>
        <v>0</v>
      </c>
      <c r="V29" s="191"/>
      <c r="W29" s="198"/>
      <c r="X29" s="189">
        <f t="shared" si="7"/>
        <v>0</v>
      </c>
    </row>
    <row r="30" spans="1:24" ht="46.5" customHeight="1" thickBot="1">
      <c r="A30" s="13">
        <v>3</v>
      </c>
      <c r="B30" s="213" t="s">
        <v>635</v>
      </c>
      <c r="C30" s="121">
        <f>依頼書!B9</f>
        <v>0</v>
      </c>
      <c r="D30" s="122" t="str">
        <f>処理用!C33</f>
        <v/>
      </c>
      <c r="E30" s="183" t="str">
        <f>"（"&amp;処理用!C36&amp;"）"</f>
        <v>（）</v>
      </c>
      <c r="F30" s="167">
        <v>30</v>
      </c>
      <c r="G30" s="123">
        <f>+LEN(D30)</f>
        <v>0</v>
      </c>
      <c r="H30" s="3">
        <f>F30-G30</f>
        <v>30</v>
      </c>
      <c r="I30" s="105" t="str">
        <f>IF(H30&lt;0,"文字数超過","")</f>
        <v/>
      </c>
      <c r="J30" s="193">
        <f t="shared" si="3"/>
        <v>0</v>
      </c>
      <c r="K30" s="167" t="s">
        <v>559</v>
      </c>
      <c r="L30" s="105" t="str">
        <f t="shared" si="0"/>
        <v>未入力</v>
      </c>
      <c r="M30" s="193">
        <f t="shared" si="4"/>
        <v>1</v>
      </c>
      <c r="N30" s="190"/>
      <c r="O30" s="204"/>
      <c r="P30" s="198">
        <f t="shared" si="5"/>
        <v>0</v>
      </c>
      <c r="Q30" s="167" t="s">
        <v>566</v>
      </c>
      <c r="R30" s="3">
        <f>LENB(D30)-LEN(D30)</f>
        <v>0</v>
      </c>
      <c r="S30" s="3">
        <f>LEN(D30)*2-LENB(D30)</f>
        <v>0</v>
      </c>
      <c r="T30" s="105" t="str">
        <f t="shared" ref="T30:T66" si="8">_xlfn.IFS(Q30="","",AND(Q30="半角",R30&gt;0),"全角文字が含まれています",AND(Q30="全角",S30&gt;0),"半角文字が含まれています",TRUE,"")</f>
        <v/>
      </c>
      <c r="U30" s="193">
        <f t="shared" si="6"/>
        <v>0</v>
      </c>
      <c r="V30" s="191"/>
      <c r="W30" s="198"/>
      <c r="X30" s="189">
        <f t="shared" si="7"/>
        <v>1</v>
      </c>
    </row>
    <row r="31" spans="1:24" ht="46.5" customHeight="1">
      <c r="A31" s="13" t="s">
        <v>648</v>
      </c>
      <c r="B31" s="213" t="s">
        <v>636</v>
      </c>
      <c r="C31" s="293">
        <f>依頼書!B44</f>
        <v>0</v>
      </c>
      <c r="D31" s="295"/>
      <c r="E31" s="299"/>
      <c r="F31" s="167"/>
      <c r="G31" s="123"/>
      <c r="I31" s="105"/>
      <c r="J31" s="193"/>
      <c r="K31" s="167"/>
      <c r="L31" s="105"/>
      <c r="M31" s="193"/>
      <c r="N31" s="190"/>
      <c r="O31" s="204"/>
      <c r="P31" s="198"/>
      <c r="Q31" s="167"/>
      <c r="T31" s="105"/>
      <c r="U31" s="193"/>
      <c r="V31" s="191"/>
      <c r="W31" s="198"/>
      <c r="X31" s="189"/>
    </row>
    <row r="32" spans="1:24" ht="42" customHeight="1" thickBot="1">
      <c r="A32" s="13">
        <v>4</v>
      </c>
      <c r="B32" s="213" t="s">
        <v>614</v>
      </c>
      <c r="C32" s="84"/>
      <c r="D32" s="89"/>
      <c r="E32" s="90"/>
      <c r="F32" s="167">
        <v>30</v>
      </c>
      <c r="G32" s="123">
        <f t="shared" ref="G32:G36" si="9">+LEN(D32)</f>
        <v>0</v>
      </c>
      <c r="H32" s="3">
        <f>F32-G32</f>
        <v>30</v>
      </c>
      <c r="I32" s="105" t="str">
        <f t="shared" ref="I32:I66" si="10">IF(H32&lt;0,"文字数超過","")</f>
        <v/>
      </c>
      <c r="J32" s="193">
        <f t="shared" si="3"/>
        <v>0</v>
      </c>
      <c r="K32" s="191"/>
      <c r="L32" s="204" t="str">
        <f t="shared" si="0"/>
        <v/>
      </c>
      <c r="M32" s="198">
        <f t="shared" si="4"/>
        <v>0</v>
      </c>
      <c r="N32" s="178"/>
      <c r="O32" s="204"/>
      <c r="P32" s="198">
        <f t="shared" si="5"/>
        <v>0</v>
      </c>
      <c r="Q32" s="167" t="s">
        <v>567</v>
      </c>
      <c r="R32" s="3">
        <f>LENB(D32)-LEN(D32)</f>
        <v>0</v>
      </c>
      <c r="S32" s="3">
        <f>LEN(D32)*2-LENB(D32)</f>
        <v>0</v>
      </c>
      <c r="T32" s="105" t="str">
        <f t="shared" si="8"/>
        <v/>
      </c>
      <c r="U32" s="193">
        <f t="shared" si="6"/>
        <v>0</v>
      </c>
      <c r="V32" s="191"/>
      <c r="W32" s="198"/>
      <c r="X32" s="189">
        <f t="shared" si="7"/>
        <v>0</v>
      </c>
    </row>
    <row r="33" spans="1:24" ht="42" customHeight="1">
      <c r="A33" s="13">
        <v>5</v>
      </c>
      <c r="B33" s="213" t="s">
        <v>615</v>
      </c>
      <c r="C33" s="84"/>
      <c r="D33" s="89"/>
      <c r="E33" s="301" t="s">
        <v>591</v>
      </c>
      <c r="F33" s="167">
        <v>30</v>
      </c>
      <c r="G33" s="123">
        <f t="shared" si="9"/>
        <v>0</v>
      </c>
      <c r="H33" s="3">
        <f>F33-G33</f>
        <v>30</v>
      </c>
      <c r="I33" s="105" t="str">
        <f t="shared" si="10"/>
        <v/>
      </c>
      <c r="J33" s="193">
        <f t="shared" si="3"/>
        <v>0</v>
      </c>
      <c r="K33" s="191"/>
      <c r="L33" s="204" t="str">
        <f t="shared" si="0"/>
        <v/>
      </c>
      <c r="M33" s="198">
        <f t="shared" si="4"/>
        <v>0</v>
      </c>
      <c r="N33" s="178"/>
      <c r="O33" s="204"/>
      <c r="P33" s="198">
        <f t="shared" si="5"/>
        <v>0</v>
      </c>
      <c r="Q33" s="167" t="s">
        <v>567</v>
      </c>
      <c r="R33" s="3">
        <f>LENB(D33)-LEN(D33)</f>
        <v>0</v>
      </c>
      <c r="S33" s="3">
        <f>LEN(D33)*2-LENB(D33)</f>
        <v>0</v>
      </c>
      <c r="T33" s="105" t="str">
        <f t="shared" si="8"/>
        <v/>
      </c>
      <c r="U33" s="193">
        <f t="shared" si="6"/>
        <v>0</v>
      </c>
      <c r="V33" s="191"/>
      <c r="W33" s="198"/>
      <c r="X33" s="189">
        <f t="shared" si="7"/>
        <v>0</v>
      </c>
    </row>
    <row r="34" spans="1:24" ht="42" customHeight="1">
      <c r="A34" s="13">
        <v>6</v>
      </c>
      <c r="B34" s="213" t="s">
        <v>634</v>
      </c>
      <c r="C34" s="121">
        <f>依頼書!B8</f>
        <v>0</v>
      </c>
      <c r="D34" s="92" t="str">
        <f>処理用!C27</f>
        <v/>
      </c>
      <c r="E34" s="322" t="str">
        <f>SUBSTITUTE(D34,"　","■")</f>
        <v/>
      </c>
      <c r="F34" s="167">
        <v>20</v>
      </c>
      <c r="G34" s="123">
        <f t="shared" si="9"/>
        <v>0</v>
      </c>
      <c r="H34" s="3">
        <f>F34-G34</f>
        <v>20</v>
      </c>
      <c r="I34" s="105" t="str">
        <f t="shared" si="10"/>
        <v/>
      </c>
      <c r="J34" s="193">
        <f t="shared" si="3"/>
        <v>0</v>
      </c>
      <c r="K34" s="167" t="s">
        <v>559</v>
      </c>
      <c r="L34" s="105" t="str">
        <f t="shared" si="0"/>
        <v>未入力</v>
      </c>
      <c r="M34" s="193">
        <f t="shared" si="4"/>
        <v>1</v>
      </c>
      <c r="N34" s="178"/>
      <c r="O34" s="204"/>
      <c r="P34" s="198">
        <f t="shared" si="5"/>
        <v>0</v>
      </c>
      <c r="Q34" s="167" t="s">
        <v>567</v>
      </c>
      <c r="R34" s="3">
        <f>LENB(D34)-LEN(D34)</f>
        <v>0</v>
      </c>
      <c r="S34" s="3">
        <f>LEN(D34)*2-LENB(D34)</f>
        <v>0</v>
      </c>
      <c r="T34" s="105" t="str">
        <f t="shared" si="8"/>
        <v/>
      </c>
      <c r="U34" s="193">
        <f t="shared" si="6"/>
        <v>0</v>
      </c>
      <c r="V34" s="191"/>
      <c r="W34" s="198"/>
      <c r="X34" s="189">
        <f t="shared" si="7"/>
        <v>1</v>
      </c>
    </row>
    <row r="35" spans="1:24" ht="42" customHeight="1">
      <c r="A35" s="13" t="s">
        <v>647</v>
      </c>
      <c r="B35" s="304" t="s">
        <v>632</v>
      </c>
      <c r="C35" s="293" t="str">
        <f>IF(依頼書!B43="","",依頼書!B43)</f>
        <v/>
      </c>
      <c r="D35" s="294"/>
      <c r="E35" s="302" t="s">
        <v>643</v>
      </c>
      <c r="F35" s="167"/>
      <c r="G35" s="123"/>
      <c r="I35" s="105"/>
      <c r="J35" s="193"/>
      <c r="K35" s="167"/>
      <c r="L35" s="105"/>
      <c r="M35" s="193"/>
      <c r="N35" s="178"/>
      <c r="O35" s="204"/>
      <c r="P35" s="198"/>
      <c r="Q35" s="167"/>
      <c r="T35" s="105"/>
      <c r="U35" s="193"/>
      <c r="V35" s="191"/>
      <c r="W35" s="198"/>
      <c r="X35" s="189"/>
    </row>
    <row r="36" spans="1:24" ht="42" customHeight="1" thickBot="1">
      <c r="A36" s="13">
        <v>7</v>
      </c>
      <c r="B36" s="213" t="s">
        <v>616</v>
      </c>
      <c r="C36" s="84"/>
      <c r="D36" s="92" t="str">
        <f>処理用!C40</f>
        <v/>
      </c>
      <c r="E36" s="303" t="str">
        <f>UPPER(D34)</f>
        <v/>
      </c>
      <c r="F36" s="167">
        <v>20</v>
      </c>
      <c r="G36" s="123">
        <f t="shared" si="9"/>
        <v>0</v>
      </c>
      <c r="H36" s="3">
        <f>F36-G36</f>
        <v>20</v>
      </c>
      <c r="I36" s="105" t="str">
        <f t="shared" si="10"/>
        <v/>
      </c>
      <c r="J36" s="193">
        <f t="shared" si="3"/>
        <v>0</v>
      </c>
      <c r="K36" s="167" t="s">
        <v>559</v>
      </c>
      <c r="L36" s="105" t="str">
        <f t="shared" si="0"/>
        <v>未入力</v>
      </c>
      <c r="M36" s="193">
        <f t="shared" si="4"/>
        <v>1</v>
      </c>
      <c r="N36" s="178"/>
      <c r="O36" s="204"/>
      <c r="P36" s="198">
        <f t="shared" si="5"/>
        <v>0</v>
      </c>
      <c r="Q36" s="167" t="s">
        <v>567</v>
      </c>
      <c r="R36" s="3">
        <f>LENB(D36)-LEN(D36)</f>
        <v>0</v>
      </c>
      <c r="S36" s="3">
        <f>LEN(D36)*2-LENB(D36)</f>
        <v>0</v>
      </c>
      <c r="T36" s="105" t="str">
        <f t="shared" si="8"/>
        <v/>
      </c>
      <c r="U36" s="193">
        <f t="shared" si="6"/>
        <v>0</v>
      </c>
      <c r="V36" s="191"/>
      <c r="W36" s="198"/>
      <c r="X36" s="189">
        <f t="shared" si="7"/>
        <v>1</v>
      </c>
    </row>
    <row r="37" spans="1:24">
      <c r="A37" s="13">
        <v>8</v>
      </c>
      <c r="B37" s="213" t="s">
        <v>39</v>
      </c>
      <c r="C37" s="172" t="str">
        <f>IF(依頼書!B16="","",依頼書!B16)</f>
        <v/>
      </c>
      <c r="D37" s="326" t="str">
        <f>処理用!C63</f>
        <v/>
      </c>
      <c r="E37" s="90"/>
      <c r="F37" s="191"/>
      <c r="G37" s="6"/>
      <c r="H37" s="6"/>
      <c r="I37" s="204" t="str">
        <f t="shared" si="10"/>
        <v/>
      </c>
      <c r="J37" s="198">
        <f t="shared" si="3"/>
        <v>0</v>
      </c>
      <c r="K37" s="191"/>
      <c r="L37" s="204" t="str">
        <f t="shared" si="0"/>
        <v/>
      </c>
      <c r="M37" s="198">
        <f t="shared" si="4"/>
        <v>0</v>
      </c>
      <c r="N37" s="178"/>
      <c r="O37" s="204"/>
      <c r="P37" s="198">
        <f t="shared" si="5"/>
        <v>0</v>
      </c>
      <c r="Q37" s="191"/>
      <c r="R37" s="6"/>
      <c r="S37" s="6"/>
      <c r="T37" s="204" t="str">
        <f t="shared" si="8"/>
        <v/>
      </c>
      <c r="U37" s="198">
        <f t="shared" si="6"/>
        <v>0</v>
      </c>
      <c r="V37" s="191"/>
      <c r="W37" s="198"/>
      <c r="X37" s="189">
        <f t="shared" si="7"/>
        <v>0</v>
      </c>
    </row>
    <row r="38" spans="1:24">
      <c r="A38" s="13">
        <v>9</v>
      </c>
      <c r="B38" s="213" t="s">
        <v>40</v>
      </c>
      <c r="C38" s="172" t="str">
        <f>IF(依頼書!B17="","",依頼書!B17)</f>
        <v/>
      </c>
      <c r="D38" s="326" t="str">
        <f>処理用!C67</f>
        <v/>
      </c>
      <c r="E38" s="90"/>
      <c r="F38" s="191"/>
      <c r="G38" s="6"/>
      <c r="H38" s="6"/>
      <c r="I38" s="204" t="str">
        <f t="shared" si="10"/>
        <v/>
      </c>
      <c r="J38" s="198">
        <f t="shared" si="3"/>
        <v>0</v>
      </c>
      <c r="K38" s="191"/>
      <c r="L38" s="204" t="str">
        <f t="shared" si="0"/>
        <v/>
      </c>
      <c r="M38" s="198">
        <f t="shared" si="4"/>
        <v>0</v>
      </c>
      <c r="N38" s="178"/>
      <c r="O38" s="204"/>
      <c r="P38" s="198">
        <f t="shared" si="5"/>
        <v>0</v>
      </c>
      <c r="Q38" s="191"/>
      <c r="R38" s="6"/>
      <c r="S38" s="6"/>
      <c r="T38" s="204" t="str">
        <f t="shared" si="8"/>
        <v/>
      </c>
      <c r="U38" s="198">
        <f t="shared" si="6"/>
        <v>0</v>
      </c>
      <c r="V38" s="191"/>
      <c r="W38" s="198"/>
      <c r="X38" s="189">
        <f t="shared" si="7"/>
        <v>0</v>
      </c>
    </row>
    <row r="39" spans="1:24">
      <c r="A39" s="13">
        <v>10</v>
      </c>
      <c r="B39" s="213" t="s">
        <v>284</v>
      </c>
      <c r="C39" s="172" t="str">
        <f>IF(依頼書!K17="","",依頼書!K17)</f>
        <v/>
      </c>
      <c r="D39" s="326" t="str">
        <f>処理用!C71</f>
        <v/>
      </c>
      <c r="E39" s="90"/>
      <c r="F39" s="191"/>
      <c r="G39" s="6"/>
      <c r="H39" s="6"/>
      <c r="I39" s="204" t="str">
        <f t="shared" si="10"/>
        <v/>
      </c>
      <c r="J39" s="198">
        <f t="shared" si="3"/>
        <v>0</v>
      </c>
      <c r="K39" s="191"/>
      <c r="L39" s="204" t="str">
        <f t="shared" si="0"/>
        <v/>
      </c>
      <c r="M39" s="198">
        <f t="shared" si="4"/>
        <v>0</v>
      </c>
      <c r="N39" s="178"/>
      <c r="O39" s="204"/>
      <c r="P39" s="198">
        <f t="shared" si="5"/>
        <v>0</v>
      </c>
      <c r="Q39" s="191"/>
      <c r="R39" s="6"/>
      <c r="S39" s="6"/>
      <c r="T39" s="204" t="str">
        <f t="shared" si="8"/>
        <v/>
      </c>
      <c r="U39" s="198">
        <f t="shared" si="6"/>
        <v>0</v>
      </c>
      <c r="V39" s="191"/>
      <c r="W39" s="198"/>
      <c r="X39" s="189">
        <f t="shared" si="7"/>
        <v>0</v>
      </c>
    </row>
    <row r="40" spans="1:24" ht="16.5" thickBot="1">
      <c r="A40" s="13">
        <v>11</v>
      </c>
      <c r="B40" s="213" t="s">
        <v>625</v>
      </c>
      <c r="C40" s="87" t="str">
        <f>処理用!C45</f>
        <v/>
      </c>
      <c r="D40" s="327" t="str">
        <f>C40</f>
        <v/>
      </c>
      <c r="E40" s="90"/>
      <c r="F40" s="167">
        <v>8</v>
      </c>
      <c r="G40" s="123">
        <f t="shared" ref="G40:G53" si="11">+LEN(D40)</f>
        <v>0</v>
      </c>
      <c r="H40" s="3">
        <f t="shared" ref="H40:H46" si="12">F40-G40</f>
        <v>8</v>
      </c>
      <c r="I40" s="105" t="str">
        <f t="shared" si="10"/>
        <v/>
      </c>
      <c r="J40" s="193">
        <f t="shared" si="3"/>
        <v>0</v>
      </c>
      <c r="K40" s="191"/>
      <c r="L40" s="204" t="str">
        <f t="shared" si="0"/>
        <v/>
      </c>
      <c r="M40" s="198">
        <f t="shared" si="4"/>
        <v>0</v>
      </c>
      <c r="N40" s="178"/>
      <c r="O40" s="204"/>
      <c r="P40" s="198">
        <f t="shared" si="5"/>
        <v>0</v>
      </c>
      <c r="Q40" s="167" t="s">
        <v>566</v>
      </c>
      <c r="R40" s="3">
        <f t="shared" ref="R40:R46" si="13">LENB(D40)-LEN(D40)</f>
        <v>0</v>
      </c>
      <c r="S40" s="3">
        <f t="shared" ref="S40:S46" si="14">LEN(D40)*2-LENB(D40)</f>
        <v>0</v>
      </c>
      <c r="T40" s="105" t="str">
        <f t="shared" si="8"/>
        <v/>
      </c>
      <c r="U40" s="193">
        <f t="shared" si="6"/>
        <v>0</v>
      </c>
      <c r="V40" s="191"/>
      <c r="W40" s="198"/>
      <c r="X40" s="189">
        <f t="shared" si="7"/>
        <v>0</v>
      </c>
    </row>
    <row r="41" spans="1:24">
      <c r="A41" s="13">
        <v>12</v>
      </c>
      <c r="B41" s="214" t="s">
        <v>617</v>
      </c>
      <c r="C41" s="94" t="str">
        <f>処理用!C50</f>
        <v>-</v>
      </c>
      <c r="D41" s="95" t="str">
        <f t="shared" ref="D41:D49" si="15">C41</f>
        <v>-</v>
      </c>
      <c r="E41" s="96" t="s">
        <v>285</v>
      </c>
      <c r="F41" s="167">
        <v>8</v>
      </c>
      <c r="G41" s="123">
        <f t="shared" si="11"/>
        <v>1</v>
      </c>
      <c r="H41" s="3">
        <f t="shared" si="12"/>
        <v>7</v>
      </c>
      <c r="I41" s="105" t="str">
        <f t="shared" si="10"/>
        <v/>
      </c>
      <c r="J41" s="193">
        <f t="shared" si="3"/>
        <v>0</v>
      </c>
      <c r="K41" s="167" t="s">
        <v>559</v>
      </c>
      <c r="L41" s="105" t="str">
        <f t="shared" si="0"/>
        <v/>
      </c>
      <c r="M41" s="193">
        <f t="shared" si="4"/>
        <v>0</v>
      </c>
      <c r="N41" s="177" t="s">
        <v>523</v>
      </c>
      <c r="O41" s="105" t="str">
        <f>IF(D41=N41,"未入力","")</f>
        <v>未入力</v>
      </c>
      <c r="P41" s="193">
        <f t="shared" si="5"/>
        <v>1</v>
      </c>
      <c r="Q41" s="167" t="s">
        <v>566</v>
      </c>
      <c r="R41" s="3">
        <f t="shared" si="13"/>
        <v>0</v>
      </c>
      <c r="S41" s="3">
        <f t="shared" si="14"/>
        <v>1</v>
      </c>
      <c r="T41" s="105" t="str">
        <f t="shared" si="8"/>
        <v/>
      </c>
      <c r="U41" s="193">
        <f t="shared" si="6"/>
        <v>0</v>
      </c>
      <c r="V41" s="191"/>
      <c r="W41" s="198"/>
      <c r="X41" s="189">
        <f t="shared" si="7"/>
        <v>1</v>
      </c>
    </row>
    <row r="42" spans="1:24">
      <c r="A42" s="13">
        <v>13</v>
      </c>
      <c r="B42" s="214" t="s">
        <v>618</v>
      </c>
      <c r="C42" s="99">
        <f>依頼書!J13</f>
        <v>0</v>
      </c>
      <c r="D42" s="328" t="str">
        <f>処理用!E54</f>
        <v/>
      </c>
      <c r="E42" s="310" t="e">
        <f>_xlfn.WEBSERVICE("https://api.excelapi.org/post/address?zipcode="&amp;SUBSTITUTE(D41,"-",)&amp;"&amp;parts=1")</f>
        <v>#VALUE!</v>
      </c>
      <c r="F42" s="167">
        <v>4</v>
      </c>
      <c r="G42" s="123">
        <f t="shared" si="11"/>
        <v>0</v>
      </c>
      <c r="H42" s="3">
        <f t="shared" si="12"/>
        <v>4</v>
      </c>
      <c r="I42" s="105" t="str">
        <f t="shared" si="10"/>
        <v/>
      </c>
      <c r="J42" s="193">
        <f t="shared" si="3"/>
        <v>0</v>
      </c>
      <c r="K42" s="167" t="s">
        <v>559</v>
      </c>
      <c r="L42" s="105" t="str">
        <f t="shared" si="0"/>
        <v>未入力</v>
      </c>
      <c r="M42" s="193">
        <f t="shared" si="4"/>
        <v>1</v>
      </c>
      <c r="N42" s="178"/>
      <c r="O42" s="204"/>
      <c r="P42" s="198">
        <f t="shared" si="5"/>
        <v>0</v>
      </c>
      <c r="Q42" s="167" t="s">
        <v>567</v>
      </c>
      <c r="R42" s="3">
        <f t="shared" si="13"/>
        <v>0</v>
      </c>
      <c r="S42" s="3">
        <f t="shared" si="14"/>
        <v>0</v>
      </c>
      <c r="T42" s="105" t="str">
        <f t="shared" si="8"/>
        <v/>
      </c>
      <c r="U42" s="193">
        <f t="shared" si="6"/>
        <v>0</v>
      </c>
      <c r="V42" s="167">
        <f>COUNTIF(E42,"*ERROR*")</f>
        <v>0</v>
      </c>
      <c r="W42" s="193" t="str">
        <f>IF(V42=1,"郵便番号を確認してください","")</f>
        <v/>
      </c>
      <c r="X42" s="189">
        <f t="shared" si="7"/>
        <v>1</v>
      </c>
    </row>
    <row r="43" spans="1:24">
      <c r="A43" s="13">
        <v>14</v>
      </c>
      <c r="B43" s="214" t="s">
        <v>619</v>
      </c>
      <c r="C43" s="99">
        <f>依頼書!B15</f>
        <v>0</v>
      </c>
      <c r="D43" s="328" t="str">
        <f>処理用!E55</f>
        <v/>
      </c>
      <c r="E43" s="310" t="e">
        <f>_xlfn.WEBSERVICE("https://api.excelapi.org/post/address?zipcode="&amp;SUBSTITUTE(D41,"-",)&amp;"&amp;parts=2")</f>
        <v>#VALUE!</v>
      </c>
      <c r="F43" s="167">
        <v>15</v>
      </c>
      <c r="G43" s="123">
        <f t="shared" si="11"/>
        <v>0</v>
      </c>
      <c r="H43" s="3">
        <f t="shared" si="12"/>
        <v>15</v>
      </c>
      <c r="I43" s="105" t="str">
        <f t="shared" si="10"/>
        <v/>
      </c>
      <c r="J43" s="193">
        <f t="shared" si="3"/>
        <v>0</v>
      </c>
      <c r="K43" s="167" t="s">
        <v>559</v>
      </c>
      <c r="L43" s="105" t="str">
        <f t="shared" si="0"/>
        <v>未入力</v>
      </c>
      <c r="M43" s="193">
        <f t="shared" si="4"/>
        <v>1</v>
      </c>
      <c r="N43" s="178"/>
      <c r="O43" s="204"/>
      <c r="P43" s="198">
        <f t="shared" si="5"/>
        <v>0</v>
      </c>
      <c r="Q43" s="167" t="s">
        <v>567</v>
      </c>
      <c r="R43" s="3">
        <f t="shared" si="13"/>
        <v>0</v>
      </c>
      <c r="S43" s="3">
        <f t="shared" si="14"/>
        <v>0</v>
      </c>
      <c r="T43" s="105" t="str">
        <f t="shared" si="8"/>
        <v/>
      </c>
      <c r="U43" s="193">
        <f t="shared" si="6"/>
        <v>0</v>
      </c>
      <c r="V43" s="167">
        <f>COUNTIF(E43,"*ERROR*")</f>
        <v>0</v>
      </c>
      <c r="W43" s="193" t="str">
        <f t="shared" ref="W43:W44" si="16">IF(V43=1,"郵便番号を確認してください","")</f>
        <v/>
      </c>
      <c r="X43" s="189">
        <f t="shared" si="7"/>
        <v>1</v>
      </c>
    </row>
    <row r="44" spans="1:24" ht="42" customHeight="1" thickBot="1">
      <c r="A44" s="13">
        <v>15</v>
      </c>
      <c r="B44" s="214" t="s">
        <v>620</v>
      </c>
      <c r="C44" s="99">
        <f>依頼書!G15</f>
        <v>0</v>
      </c>
      <c r="D44" s="328" t="str">
        <f>処理用!E56</f>
        <v/>
      </c>
      <c r="E44" s="311" t="e">
        <f>_xlfn.WEBSERVICE("https://api.excelapi.org/post/address?zipcode="&amp;SUBSTITUTE(D41,"-",)&amp;"&amp;parts=3")</f>
        <v>#VALUE!</v>
      </c>
      <c r="F44" s="167">
        <v>20</v>
      </c>
      <c r="G44" s="123">
        <f t="shared" si="11"/>
        <v>0</v>
      </c>
      <c r="H44" s="3">
        <f t="shared" si="12"/>
        <v>20</v>
      </c>
      <c r="I44" s="105" t="str">
        <f t="shared" si="10"/>
        <v/>
      </c>
      <c r="J44" s="193">
        <f t="shared" si="3"/>
        <v>0</v>
      </c>
      <c r="K44" s="167" t="s">
        <v>559</v>
      </c>
      <c r="L44" s="105" t="str">
        <f t="shared" si="0"/>
        <v>未入力</v>
      </c>
      <c r="M44" s="193">
        <f t="shared" si="4"/>
        <v>1</v>
      </c>
      <c r="N44" s="178"/>
      <c r="O44" s="204"/>
      <c r="P44" s="198">
        <f t="shared" si="5"/>
        <v>0</v>
      </c>
      <c r="Q44" s="167" t="s">
        <v>567</v>
      </c>
      <c r="R44" s="3">
        <f t="shared" si="13"/>
        <v>0</v>
      </c>
      <c r="S44" s="3">
        <f t="shared" si="14"/>
        <v>0</v>
      </c>
      <c r="T44" s="105" t="str">
        <f t="shared" si="8"/>
        <v/>
      </c>
      <c r="U44" s="193">
        <f t="shared" si="6"/>
        <v>0</v>
      </c>
      <c r="V44" s="167">
        <f>COUNTIF(E44,"*ERROR*")</f>
        <v>0</v>
      </c>
      <c r="W44" s="193" t="str">
        <f t="shared" si="16"/>
        <v/>
      </c>
      <c r="X44" s="189">
        <f t="shared" si="7"/>
        <v>1</v>
      </c>
    </row>
    <row r="45" spans="1:24" ht="42" customHeight="1" thickBot="1">
      <c r="A45" s="13">
        <v>16</v>
      </c>
      <c r="B45" s="214" t="s">
        <v>621</v>
      </c>
      <c r="C45" s="99">
        <f>依頼書!M15</f>
        <v>0</v>
      </c>
      <c r="D45" s="329" t="str">
        <f>処理用!E57</f>
        <v/>
      </c>
      <c r="E45" s="90"/>
      <c r="F45" s="167">
        <v>15</v>
      </c>
      <c r="G45" s="123">
        <f t="shared" si="11"/>
        <v>0</v>
      </c>
      <c r="H45" s="3">
        <f t="shared" si="12"/>
        <v>15</v>
      </c>
      <c r="I45" s="105" t="str">
        <f t="shared" si="10"/>
        <v/>
      </c>
      <c r="J45" s="193">
        <f t="shared" si="3"/>
        <v>0</v>
      </c>
      <c r="K45" s="191"/>
      <c r="L45" s="204" t="str">
        <f t="shared" si="0"/>
        <v/>
      </c>
      <c r="M45" s="198">
        <f t="shared" si="4"/>
        <v>0</v>
      </c>
      <c r="N45" s="178"/>
      <c r="O45" s="204"/>
      <c r="P45" s="198">
        <f t="shared" si="5"/>
        <v>0</v>
      </c>
      <c r="Q45" s="167" t="s">
        <v>567</v>
      </c>
      <c r="R45" s="3">
        <f t="shared" si="13"/>
        <v>0</v>
      </c>
      <c r="S45" s="3">
        <f t="shared" si="14"/>
        <v>0</v>
      </c>
      <c r="T45" s="105" t="str">
        <f t="shared" si="8"/>
        <v/>
      </c>
      <c r="U45" s="193">
        <f t="shared" si="6"/>
        <v>0</v>
      </c>
      <c r="V45" s="191"/>
      <c r="W45" s="198"/>
      <c r="X45" s="189">
        <f t="shared" si="7"/>
        <v>0</v>
      </c>
    </row>
    <row r="46" spans="1:24" ht="42" customHeight="1">
      <c r="A46" s="13">
        <v>17</v>
      </c>
      <c r="B46" s="214" t="s">
        <v>622</v>
      </c>
      <c r="C46" s="87"/>
      <c r="D46" s="330"/>
      <c r="E46" s="124" t="str">
        <f>HYPERLINK(_xlfn.CONCAT("http://www.google.co.jp/search?hl=ja&amp;q=銀行コード+",C47&amp;"銀行","+",C49&amp;"支店" ), "名称からコードを検索")</f>
        <v>名称からコードを検索</v>
      </c>
      <c r="F46" s="167">
        <v>25</v>
      </c>
      <c r="G46" s="123">
        <f t="shared" si="11"/>
        <v>0</v>
      </c>
      <c r="H46" s="3">
        <f t="shared" si="12"/>
        <v>25</v>
      </c>
      <c r="I46" s="105" t="str">
        <f t="shared" si="10"/>
        <v/>
      </c>
      <c r="J46" s="193">
        <f t="shared" si="3"/>
        <v>0</v>
      </c>
      <c r="K46" s="191"/>
      <c r="L46" s="204" t="str">
        <f t="shared" si="0"/>
        <v/>
      </c>
      <c r="M46" s="198">
        <f t="shared" si="4"/>
        <v>0</v>
      </c>
      <c r="N46" s="178"/>
      <c r="O46" s="204"/>
      <c r="P46" s="198">
        <f t="shared" si="5"/>
        <v>0</v>
      </c>
      <c r="Q46" s="167" t="s">
        <v>567</v>
      </c>
      <c r="R46" s="3">
        <f t="shared" si="13"/>
        <v>0</v>
      </c>
      <c r="S46" s="3">
        <f t="shared" si="14"/>
        <v>0</v>
      </c>
      <c r="T46" s="105" t="str">
        <f t="shared" si="8"/>
        <v/>
      </c>
      <c r="U46" s="193">
        <f t="shared" si="6"/>
        <v>0</v>
      </c>
      <c r="V46" s="191"/>
      <c r="W46" s="198"/>
      <c r="X46" s="189">
        <f t="shared" si="7"/>
        <v>0</v>
      </c>
    </row>
    <row r="47" spans="1:24" ht="35.25" customHeight="1">
      <c r="A47" s="13">
        <v>18</v>
      </c>
      <c r="B47" s="215" t="s">
        <v>612</v>
      </c>
      <c r="C47" s="211" t="str">
        <f>依頼書!B19&amp;依頼書!AI18</f>
        <v>未選択</v>
      </c>
      <c r="D47" s="212" t="str">
        <f>C47</f>
        <v>未選択</v>
      </c>
      <c r="E47" s="97" t="s">
        <v>286</v>
      </c>
      <c r="F47" s="191"/>
      <c r="G47" s="6"/>
      <c r="H47" s="6"/>
      <c r="I47" s="204" t="str">
        <f t="shared" si="10"/>
        <v/>
      </c>
      <c r="J47" s="198">
        <f t="shared" si="3"/>
        <v>0</v>
      </c>
      <c r="K47" s="191"/>
      <c r="L47" s="204" t="str">
        <f t="shared" si="0"/>
        <v/>
      </c>
      <c r="M47" s="198">
        <f t="shared" si="4"/>
        <v>0</v>
      </c>
      <c r="N47" s="178"/>
      <c r="O47" s="204"/>
      <c r="P47" s="198">
        <f t="shared" si="5"/>
        <v>0</v>
      </c>
      <c r="Q47" s="191"/>
      <c r="R47" s="6"/>
      <c r="S47" s="6"/>
      <c r="T47" s="204" t="str">
        <f t="shared" si="8"/>
        <v/>
      </c>
      <c r="U47" s="198">
        <f t="shared" si="6"/>
        <v>0</v>
      </c>
      <c r="V47" s="191"/>
      <c r="W47" s="198"/>
      <c r="X47" s="189">
        <f t="shared" si="7"/>
        <v>0</v>
      </c>
    </row>
    <row r="48" spans="1:24">
      <c r="A48" s="13">
        <v>19</v>
      </c>
      <c r="B48" s="215" t="s">
        <v>287</v>
      </c>
      <c r="C48" s="172" t="str">
        <f>IF(依頼書!K19="","",依頼書!K19)</f>
        <v/>
      </c>
      <c r="D48" s="95" t="str">
        <f>処理用!C78</f>
        <v>0000</v>
      </c>
      <c r="E48" s="312" t="e">
        <f>_xlfn.WEBSERVICE("https://api.excelapi.org/convert/json2plain?url=https://zengin-code.github.io/api/banks.json&amp;target="&amp;_xlfn.ENCODEURL(D48)&amp;".name")</f>
        <v>#VALUE!</v>
      </c>
      <c r="F48" s="167">
        <v>4</v>
      </c>
      <c r="G48" s="123">
        <f t="shared" si="11"/>
        <v>4</v>
      </c>
      <c r="H48" s="3">
        <f>F48-G48</f>
        <v>0</v>
      </c>
      <c r="I48" s="105" t="str">
        <f t="shared" si="10"/>
        <v/>
      </c>
      <c r="J48" s="193">
        <f t="shared" si="3"/>
        <v>0</v>
      </c>
      <c r="K48" s="167" t="s">
        <v>559</v>
      </c>
      <c r="L48" s="105" t="str">
        <f t="shared" si="0"/>
        <v/>
      </c>
      <c r="M48" s="193">
        <f t="shared" si="4"/>
        <v>0</v>
      </c>
      <c r="N48" s="177" t="s">
        <v>580</v>
      </c>
      <c r="O48" s="105" t="str">
        <f>IF(D48=N48,"未入力","")</f>
        <v>未入力</v>
      </c>
      <c r="P48" s="193">
        <f t="shared" si="5"/>
        <v>1</v>
      </c>
      <c r="Q48" s="167" t="s">
        <v>566</v>
      </c>
      <c r="R48" s="3">
        <f>LENB(D48)-LEN(D48)</f>
        <v>0</v>
      </c>
      <c r="S48" s="3">
        <f>LEN(D48)*2-LENB(D48)</f>
        <v>4</v>
      </c>
      <c r="T48" s="105" t="str">
        <f t="shared" si="8"/>
        <v/>
      </c>
      <c r="U48" s="193">
        <f t="shared" si="6"/>
        <v>0</v>
      </c>
      <c r="V48" s="167">
        <f>COUNTIF(E48,"*ERROR*")</f>
        <v>0</v>
      </c>
      <c r="W48" s="193" t="str">
        <f>IF(V48=1,"コードを確認してください","")</f>
        <v/>
      </c>
      <c r="X48" s="189">
        <f t="shared" si="7"/>
        <v>1</v>
      </c>
    </row>
    <row r="49" spans="1:24">
      <c r="A49" s="13">
        <v>20</v>
      </c>
      <c r="B49" s="215" t="s">
        <v>613</v>
      </c>
      <c r="C49" s="211" t="str">
        <f>依頼書!B20&amp;依頼書!AJ24</f>
        <v>未選択</v>
      </c>
      <c r="D49" s="212" t="str">
        <f t="shared" si="15"/>
        <v>未選択</v>
      </c>
      <c r="E49" s="98"/>
      <c r="F49" s="191"/>
      <c r="G49" s="209">
        <f t="shared" si="11"/>
        <v>3</v>
      </c>
      <c r="H49" s="6"/>
      <c r="I49" s="204" t="str">
        <f t="shared" si="10"/>
        <v/>
      </c>
      <c r="J49" s="198">
        <f t="shared" si="3"/>
        <v>0</v>
      </c>
      <c r="K49" s="191"/>
      <c r="L49" s="204" t="str">
        <f t="shared" si="0"/>
        <v/>
      </c>
      <c r="M49" s="198">
        <f t="shared" si="4"/>
        <v>0</v>
      </c>
      <c r="N49" s="178"/>
      <c r="O49" s="204"/>
      <c r="P49" s="198">
        <f t="shared" si="5"/>
        <v>0</v>
      </c>
      <c r="Q49" s="191"/>
      <c r="R49" s="6"/>
      <c r="S49" s="6"/>
      <c r="T49" s="204" t="str">
        <f t="shared" si="8"/>
        <v/>
      </c>
      <c r="U49" s="198">
        <f t="shared" si="6"/>
        <v>0</v>
      </c>
      <c r="V49" s="191"/>
      <c r="W49" s="198"/>
      <c r="X49" s="189">
        <f t="shared" si="7"/>
        <v>0</v>
      </c>
    </row>
    <row r="50" spans="1:24" ht="16.5" thickBot="1">
      <c r="A50" s="13">
        <v>21</v>
      </c>
      <c r="B50" s="215" t="s">
        <v>288</v>
      </c>
      <c r="C50" s="292">
        <f>依頼書!K20</f>
        <v>0</v>
      </c>
      <c r="D50" s="95" t="str">
        <f>処理用!C84</f>
        <v>000</v>
      </c>
      <c r="E50" s="313" t="e">
        <f>_xlfn.WEBSERVICE("https://api.excelapi.org/convert/json2plain?url=https://zengin-code.github.io/api/"&amp;"branches/"&amp;D48&amp;".json"&amp;"&amp;target="&amp;_xlfn.ENCODEURL(D50)&amp;".name")</f>
        <v>#VALUE!</v>
      </c>
      <c r="F50" s="167">
        <v>3</v>
      </c>
      <c r="G50" s="123">
        <f t="shared" si="11"/>
        <v>3</v>
      </c>
      <c r="H50" s="3">
        <f>F50-G50</f>
        <v>0</v>
      </c>
      <c r="I50" s="105" t="str">
        <f t="shared" si="10"/>
        <v/>
      </c>
      <c r="J50" s="193">
        <f t="shared" si="3"/>
        <v>0</v>
      </c>
      <c r="K50" s="167" t="s">
        <v>559</v>
      </c>
      <c r="L50" s="105" t="str">
        <f t="shared" si="0"/>
        <v/>
      </c>
      <c r="M50" s="193">
        <f t="shared" si="4"/>
        <v>0</v>
      </c>
      <c r="N50" s="177" t="s">
        <v>581</v>
      </c>
      <c r="O50" s="105" t="str">
        <f>IF(D50=N50,"未入力","")</f>
        <v>未入力</v>
      </c>
      <c r="P50" s="193">
        <f t="shared" si="5"/>
        <v>1</v>
      </c>
      <c r="Q50" s="167" t="s">
        <v>566</v>
      </c>
      <c r="R50" s="3">
        <f>LENB(D50)-LEN(D50)</f>
        <v>0</v>
      </c>
      <c r="S50" s="3">
        <f>LEN(D50)*2-LENB(D50)</f>
        <v>3</v>
      </c>
      <c r="T50" s="105" t="str">
        <f t="shared" si="8"/>
        <v/>
      </c>
      <c r="U50" s="193">
        <f t="shared" si="6"/>
        <v>0</v>
      </c>
      <c r="V50" s="167">
        <f>COUNTIF(E50,"*ERROR*")</f>
        <v>0</v>
      </c>
      <c r="W50" s="193" t="str">
        <f>IF(V50=1,"コードを確認してください","")</f>
        <v/>
      </c>
      <c r="X50" s="189">
        <f t="shared" si="7"/>
        <v>1</v>
      </c>
    </row>
    <row r="51" spans="1:24">
      <c r="A51" s="13">
        <v>22</v>
      </c>
      <c r="B51" s="215" t="s">
        <v>9</v>
      </c>
      <c r="C51" s="87" t="str">
        <f>依頼書!AI21</f>
        <v>未選択</v>
      </c>
      <c r="D51" s="160" t="e">
        <f>処理用!C88</f>
        <v>#N/A</v>
      </c>
      <c r="E51" s="13"/>
      <c r="F51" s="167">
        <v>4</v>
      </c>
      <c r="G51" s="123" t="e">
        <f t="shared" ref="G51" si="17">+LEN(D51)</f>
        <v>#N/A</v>
      </c>
      <c r="H51" s="3" t="e">
        <f>F51-G51</f>
        <v>#N/A</v>
      </c>
      <c r="I51" s="105" t="e">
        <f t="shared" si="10"/>
        <v>#N/A</v>
      </c>
      <c r="J51" s="193" t="e">
        <f t="shared" si="3"/>
        <v>#N/A</v>
      </c>
      <c r="K51" s="167" t="s">
        <v>559</v>
      </c>
      <c r="L51" s="105" t="e">
        <f t="shared" si="0"/>
        <v>#N/A</v>
      </c>
      <c r="M51" s="193" t="e">
        <f t="shared" si="4"/>
        <v>#N/A</v>
      </c>
      <c r="N51" s="178"/>
      <c r="O51" s="204"/>
      <c r="P51" s="198">
        <f t="shared" si="5"/>
        <v>0</v>
      </c>
      <c r="Q51" s="191"/>
      <c r="R51" s="6"/>
      <c r="S51" s="6"/>
      <c r="T51" s="204" t="str">
        <f t="shared" si="8"/>
        <v/>
      </c>
      <c r="U51" s="198">
        <f t="shared" si="6"/>
        <v>0</v>
      </c>
      <c r="V51" s="191"/>
      <c r="W51" s="198"/>
      <c r="X51" s="189" t="e">
        <f t="shared" si="7"/>
        <v>#N/A</v>
      </c>
    </row>
    <row r="52" spans="1:24">
      <c r="A52" s="13">
        <v>23</v>
      </c>
      <c r="B52" s="215" t="s">
        <v>289</v>
      </c>
      <c r="C52" s="99">
        <f>依頼書!B22</f>
        <v>0</v>
      </c>
      <c r="D52" s="95" t="str">
        <f>処理用!C95</f>
        <v>0000000</v>
      </c>
      <c r="E52" s="97" t="s">
        <v>592</v>
      </c>
      <c r="F52" s="167">
        <v>7</v>
      </c>
      <c r="G52" s="123">
        <f t="shared" si="11"/>
        <v>7</v>
      </c>
      <c r="H52" s="3">
        <f>F52-G52</f>
        <v>0</v>
      </c>
      <c r="I52" s="105" t="str">
        <f t="shared" si="10"/>
        <v/>
      </c>
      <c r="J52" s="193">
        <f t="shared" si="3"/>
        <v>0</v>
      </c>
      <c r="K52" s="167" t="s">
        <v>559</v>
      </c>
      <c r="L52" s="105" t="str">
        <f t="shared" si="0"/>
        <v/>
      </c>
      <c r="M52" s="193">
        <f t="shared" si="4"/>
        <v>0</v>
      </c>
      <c r="N52" s="177" t="s">
        <v>582</v>
      </c>
      <c r="O52" s="105" t="str">
        <f>IF(D52=N52,"未入力","")</f>
        <v>未入力</v>
      </c>
      <c r="P52" s="193">
        <f t="shared" si="5"/>
        <v>1</v>
      </c>
      <c r="Q52" s="167" t="s">
        <v>566</v>
      </c>
      <c r="R52" s="3">
        <f>LENB(D52)-LEN(D52)</f>
        <v>0</v>
      </c>
      <c r="S52" s="3">
        <f>LEN(D52)*2-LENB(D52)</f>
        <v>7</v>
      </c>
      <c r="T52" s="105" t="str">
        <f t="shared" si="8"/>
        <v/>
      </c>
      <c r="U52" s="193">
        <f t="shared" si="6"/>
        <v>0</v>
      </c>
      <c r="V52" s="191"/>
      <c r="W52" s="198"/>
      <c r="X52" s="189">
        <f t="shared" si="7"/>
        <v>1</v>
      </c>
    </row>
    <row r="53" spans="1:24" ht="38.25" customHeight="1">
      <c r="A53" s="13">
        <v>24</v>
      </c>
      <c r="B53" s="215" t="s">
        <v>623</v>
      </c>
      <c r="C53" s="84">
        <f>依頼書!B24</f>
        <v>0</v>
      </c>
      <c r="D53" s="93" t="str">
        <f>処理用!C100</f>
        <v/>
      </c>
      <c r="E53" s="159" t="str">
        <f>処理用!C107</f>
        <v/>
      </c>
      <c r="F53" s="167">
        <v>30</v>
      </c>
      <c r="G53" s="123">
        <f t="shared" si="11"/>
        <v>0</v>
      </c>
      <c r="H53" s="3">
        <f>F53-G53</f>
        <v>30</v>
      </c>
      <c r="I53" s="105" t="str">
        <f t="shared" si="10"/>
        <v/>
      </c>
      <c r="J53" s="193">
        <f t="shared" si="3"/>
        <v>0</v>
      </c>
      <c r="K53" s="167" t="s">
        <v>559</v>
      </c>
      <c r="L53" s="105" t="str">
        <f t="shared" si="0"/>
        <v>未入力</v>
      </c>
      <c r="M53" s="193">
        <f t="shared" si="4"/>
        <v>1</v>
      </c>
      <c r="N53" s="178"/>
      <c r="O53" s="204"/>
      <c r="P53" s="198">
        <f t="shared" si="5"/>
        <v>0</v>
      </c>
      <c r="Q53" s="167" t="s">
        <v>566</v>
      </c>
      <c r="R53" s="3">
        <f>LENB(D53)-LEN(D53)</f>
        <v>0</v>
      </c>
      <c r="S53" s="3">
        <f>LEN(D53)*2-LENB(D53)</f>
        <v>0</v>
      </c>
      <c r="T53" s="105" t="str">
        <f t="shared" si="8"/>
        <v/>
      </c>
      <c r="U53" s="193">
        <f t="shared" si="6"/>
        <v>0</v>
      </c>
      <c r="V53" s="167">
        <f>IF(D53=E53,0,1)</f>
        <v>0</v>
      </c>
      <c r="W53" s="193" t="str">
        <f>IF(V53=1,"禁止文字が使用されています","")</f>
        <v/>
      </c>
      <c r="X53" s="189">
        <f t="shared" si="7"/>
        <v>1</v>
      </c>
    </row>
    <row r="54" spans="1:24">
      <c r="A54" s="13">
        <v>25</v>
      </c>
      <c r="B54" s="216" t="s">
        <v>535</v>
      </c>
      <c r="C54" s="84" t="str">
        <f>依頼書!AL27</f>
        <v>未選択</v>
      </c>
      <c r="D54" s="165" t="str">
        <f>C54</f>
        <v>未選択</v>
      </c>
      <c r="E54" s="97" t="s">
        <v>591</v>
      </c>
      <c r="F54" s="191"/>
      <c r="G54" s="6"/>
      <c r="H54" s="6"/>
      <c r="I54" s="204" t="str">
        <f t="shared" si="10"/>
        <v/>
      </c>
      <c r="J54" s="198">
        <f t="shared" si="3"/>
        <v>0</v>
      </c>
      <c r="K54" s="191"/>
      <c r="L54" s="204" t="str">
        <f t="shared" si="0"/>
        <v/>
      </c>
      <c r="M54" s="198">
        <f t="shared" si="4"/>
        <v>0</v>
      </c>
      <c r="N54" s="180" t="s">
        <v>579</v>
      </c>
      <c r="O54" s="105" t="str">
        <f>IF(D29="企業、団体等（個人事業主含む）",IF(D54=N54,"未入力",""),"")</f>
        <v/>
      </c>
      <c r="P54" s="193">
        <f t="shared" si="5"/>
        <v>0</v>
      </c>
      <c r="Q54" s="191"/>
      <c r="R54" s="6"/>
      <c r="S54" s="6"/>
      <c r="T54" s="204" t="str">
        <f t="shared" si="8"/>
        <v/>
      </c>
      <c r="U54" s="198">
        <f t="shared" si="6"/>
        <v>0</v>
      </c>
      <c r="V54" s="191"/>
      <c r="W54" s="198"/>
      <c r="X54" s="189">
        <f t="shared" si="7"/>
        <v>0</v>
      </c>
    </row>
    <row r="55" spans="1:24">
      <c r="A55" s="13">
        <v>26</v>
      </c>
      <c r="B55" s="216" t="s">
        <v>536</v>
      </c>
      <c r="C55" s="84" t="str">
        <f>依頼書!AI36</f>
        <v>未選択</v>
      </c>
      <c r="D55" s="164" t="str">
        <f>C55</f>
        <v>未選択</v>
      </c>
      <c r="E55" s="159" t="str">
        <f>処理用!C108</f>
        <v/>
      </c>
      <c r="F55" s="191"/>
      <c r="G55" s="6"/>
      <c r="H55" s="6"/>
      <c r="I55" s="204" t="str">
        <f t="shared" si="10"/>
        <v/>
      </c>
      <c r="J55" s="198">
        <f t="shared" si="3"/>
        <v>0</v>
      </c>
      <c r="K55" s="191"/>
      <c r="L55" s="204" t="str">
        <f t="shared" si="0"/>
        <v/>
      </c>
      <c r="M55" s="198">
        <f t="shared" si="4"/>
        <v>0</v>
      </c>
      <c r="N55" s="178"/>
      <c r="O55" s="204"/>
      <c r="P55" s="198">
        <f t="shared" si="5"/>
        <v>0</v>
      </c>
      <c r="Q55" s="191"/>
      <c r="R55" s="6"/>
      <c r="S55" s="6"/>
      <c r="T55" s="204" t="str">
        <f t="shared" si="8"/>
        <v/>
      </c>
      <c r="U55" s="198">
        <f t="shared" si="6"/>
        <v>0</v>
      </c>
      <c r="V55" s="191"/>
      <c r="W55" s="198"/>
      <c r="X55" s="189">
        <f t="shared" si="7"/>
        <v>0</v>
      </c>
    </row>
    <row r="56" spans="1:24">
      <c r="A56" s="13">
        <v>27</v>
      </c>
      <c r="B56" s="216" t="s">
        <v>537</v>
      </c>
      <c r="C56" s="84">
        <f>依頼書!F33</f>
        <v>0</v>
      </c>
      <c r="D56" s="165" t="str">
        <f>処理用!E123</f>
        <v/>
      </c>
      <c r="E56" s="90"/>
      <c r="F56" s="167">
        <v>50</v>
      </c>
      <c r="G56" s="123">
        <f t="shared" ref="G56:G58" si="18">+LEN(D56)</f>
        <v>0</v>
      </c>
      <c r="H56" s="3">
        <f>F56-G56</f>
        <v>50</v>
      </c>
      <c r="I56" s="105" t="str">
        <f t="shared" si="10"/>
        <v/>
      </c>
      <c r="J56" s="193">
        <f t="shared" si="3"/>
        <v>0</v>
      </c>
      <c r="K56" s="191"/>
      <c r="L56" s="204" t="str">
        <f t="shared" si="0"/>
        <v/>
      </c>
      <c r="M56" s="198">
        <f t="shared" si="4"/>
        <v>0</v>
      </c>
      <c r="N56" s="178"/>
      <c r="O56" s="204"/>
      <c r="P56" s="198">
        <f t="shared" si="5"/>
        <v>0</v>
      </c>
      <c r="Q56" s="167" t="s">
        <v>566</v>
      </c>
      <c r="R56" s="3">
        <f>LENB(D56)-LEN(D56)</f>
        <v>0</v>
      </c>
      <c r="S56" s="3">
        <f>LEN(D56)*2-LENB(D56)</f>
        <v>0</v>
      </c>
      <c r="T56" s="105" t="str">
        <f t="shared" si="8"/>
        <v/>
      </c>
      <c r="U56" s="193">
        <f t="shared" si="6"/>
        <v>0</v>
      </c>
      <c r="V56" s="191"/>
      <c r="W56" s="198"/>
      <c r="X56" s="189">
        <f t="shared" si="7"/>
        <v>0</v>
      </c>
    </row>
    <row r="57" spans="1:24">
      <c r="A57" s="13">
        <v>28</v>
      </c>
      <c r="B57" s="216" t="s">
        <v>538</v>
      </c>
      <c r="C57" s="84">
        <f>依頼書!F34</f>
        <v>0</v>
      </c>
      <c r="D57" s="165" t="str">
        <f>処理用!E124</f>
        <v/>
      </c>
      <c r="E57" s="90"/>
      <c r="F57" s="167">
        <v>50</v>
      </c>
      <c r="G57" s="123">
        <f t="shared" si="18"/>
        <v>0</v>
      </c>
      <c r="H57" s="3">
        <f>F57-G57</f>
        <v>50</v>
      </c>
      <c r="I57" s="105" t="str">
        <f t="shared" si="10"/>
        <v/>
      </c>
      <c r="J57" s="193">
        <f t="shared" si="3"/>
        <v>0</v>
      </c>
      <c r="K57" s="191"/>
      <c r="L57" s="204" t="str">
        <f t="shared" si="0"/>
        <v/>
      </c>
      <c r="M57" s="198">
        <f t="shared" si="4"/>
        <v>0</v>
      </c>
      <c r="N57" s="178"/>
      <c r="O57" s="204"/>
      <c r="P57" s="198">
        <f t="shared" si="5"/>
        <v>0</v>
      </c>
      <c r="Q57" s="167" t="s">
        <v>566</v>
      </c>
      <c r="R57" s="3">
        <f>LENB(D57)-LEN(D57)</f>
        <v>0</v>
      </c>
      <c r="S57" s="3">
        <f>LEN(D57)*2-LENB(D57)</f>
        <v>0</v>
      </c>
      <c r="T57" s="105" t="str">
        <f t="shared" si="8"/>
        <v/>
      </c>
      <c r="U57" s="193">
        <f t="shared" si="6"/>
        <v>0</v>
      </c>
      <c r="V57" s="191"/>
      <c r="W57" s="198"/>
      <c r="X57" s="189">
        <f t="shared" si="7"/>
        <v>0</v>
      </c>
    </row>
    <row r="58" spans="1:24">
      <c r="A58" s="13">
        <v>29</v>
      </c>
      <c r="B58" s="216" t="s">
        <v>539</v>
      </c>
      <c r="C58" s="84">
        <f>依頼書!F35</f>
        <v>0</v>
      </c>
      <c r="D58" s="165" t="str">
        <f>処理用!E125</f>
        <v/>
      </c>
      <c r="E58" s="90"/>
      <c r="F58" s="167">
        <v>50</v>
      </c>
      <c r="G58" s="123">
        <f t="shared" si="18"/>
        <v>0</v>
      </c>
      <c r="H58" s="3">
        <f>F58-G58</f>
        <v>50</v>
      </c>
      <c r="I58" s="105" t="str">
        <f t="shared" si="10"/>
        <v/>
      </c>
      <c r="J58" s="193">
        <f t="shared" si="3"/>
        <v>0</v>
      </c>
      <c r="K58" s="191"/>
      <c r="L58" s="204" t="str">
        <f t="shared" si="0"/>
        <v/>
      </c>
      <c r="M58" s="198">
        <f t="shared" si="4"/>
        <v>0</v>
      </c>
      <c r="N58" s="178"/>
      <c r="O58" s="204"/>
      <c r="P58" s="198">
        <f t="shared" si="5"/>
        <v>0</v>
      </c>
      <c r="Q58" s="167" t="s">
        <v>566</v>
      </c>
      <c r="R58" s="3">
        <f>LENB(D58)-LEN(D58)</f>
        <v>0</v>
      </c>
      <c r="S58" s="3">
        <f>LEN(D58)*2-LENB(D58)</f>
        <v>0</v>
      </c>
      <c r="T58" s="105" t="str">
        <f t="shared" si="8"/>
        <v/>
      </c>
      <c r="U58" s="193">
        <f t="shared" si="6"/>
        <v>0</v>
      </c>
      <c r="V58" s="191"/>
      <c r="W58" s="198"/>
      <c r="X58" s="189">
        <f t="shared" si="7"/>
        <v>0</v>
      </c>
    </row>
    <row r="59" spans="1:24">
      <c r="A59" s="13">
        <v>30</v>
      </c>
      <c r="B59" s="216" t="s">
        <v>540</v>
      </c>
      <c r="C59" s="84">
        <f>依頼書!B36</f>
        <v>0</v>
      </c>
      <c r="D59" s="327" t="str">
        <f>処理用!C130</f>
        <v/>
      </c>
      <c r="E59" s="90"/>
      <c r="F59" s="167">
        <v>13</v>
      </c>
      <c r="G59" s="123">
        <f>+LEN(D59)</f>
        <v>0</v>
      </c>
      <c r="H59" s="3">
        <f>F59-G59</f>
        <v>13</v>
      </c>
      <c r="I59" s="105" t="str">
        <f t="shared" si="10"/>
        <v/>
      </c>
      <c r="J59" s="193">
        <f t="shared" si="3"/>
        <v>0</v>
      </c>
      <c r="K59" s="191"/>
      <c r="L59" s="204" t="str">
        <f t="shared" si="0"/>
        <v/>
      </c>
      <c r="M59" s="198">
        <f t="shared" si="4"/>
        <v>0</v>
      </c>
      <c r="N59" s="178"/>
      <c r="O59" s="204"/>
      <c r="P59" s="198">
        <f t="shared" si="5"/>
        <v>0</v>
      </c>
      <c r="Q59" s="167" t="s">
        <v>566</v>
      </c>
      <c r="R59" s="3">
        <f>LENB(D59)-LEN(D59)</f>
        <v>0</v>
      </c>
      <c r="S59" s="3">
        <f>LEN(D59)*2-LENB(D59)</f>
        <v>0</v>
      </c>
      <c r="T59" s="105" t="str">
        <f t="shared" si="8"/>
        <v/>
      </c>
      <c r="U59" s="193">
        <f t="shared" si="6"/>
        <v>0</v>
      </c>
      <c r="V59" s="191"/>
      <c r="W59" s="198"/>
      <c r="X59" s="189">
        <f t="shared" si="7"/>
        <v>0</v>
      </c>
    </row>
    <row r="60" spans="1:24" ht="30" customHeight="1">
      <c r="A60" s="13"/>
      <c r="B60" s="298" t="s">
        <v>637</v>
      </c>
      <c r="C60" s="297" t="str">
        <f>処理用!C168</f>
        <v>0000000000</v>
      </c>
      <c r="D60" s="296"/>
      <c r="E60" s="103"/>
      <c r="F60" s="167"/>
      <c r="G60" s="123"/>
      <c r="I60" s="105"/>
      <c r="J60" s="193"/>
      <c r="K60" s="191"/>
      <c r="L60" s="204"/>
      <c r="M60" s="198"/>
      <c r="N60" s="178"/>
      <c r="O60" s="204"/>
      <c r="P60" s="198"/>
      <c r="Q60" s="167"/>
      <c r="T60" s="105"/>
      <c r="U60" s="193"/>
      <c r="V60" s="167"/>
      <c r="W60" s="193"/>
      <c r="X60" s="189"/>
    </row>
    <row r="61" spans="1:24">
      <c r="A61" s="13"/>
      <c r="B61" s="13"/>
      <c r="C61" s="13"/>
      <c r="D61" s="100"/>
      <c r="E61" s="88"/>
      <c r="F61" s="191"/>
      <c r="G61" s="6"/>
      <c r="H61" s="6"/>
      <c r="I61" s="204" t="str">
        <f t="shared" si="10"/>
        <v/>
      </c>
      <c r="J61" s="198">
        <f t="shared" si="3"/>
        <v>0</v>
      </c>
      <c r="K61" s="191"/>
      <c r="L61" s="204" t="str">
        <f t="shared" si="0"/>
        <v/>
      </c>
      <c r="M61" s="198">
        <f t="shared" si="4"/>
        <v>0</v>
      </c>
      <c r="N61" s="178"/>
      <c r="O61" s="204"/>
      <c r="P61" s="198">
        <f t="shared" si="5"/>
        <v>0</v>
      </c>
      <c r="Q61" s="191"/>
      <c r="R61" s="6"/>
      <c r="S61" s="6"/>
      <c r="T61" s="204" t="str">
        <f t="shared" si="8"/>
        <v/>
      </c>
      <c r="U61" s="198">
        <f t="shared" si="6"/>
        <v>0</v>
      </c>
      <c r="V61" s="191"/>
      <c r="W61" s="198"/>
      <c r="X61" s="189">
        <f t="shared" si="7"/>
        <v>0</v>
      </c>
    </row>
    <row r="62" spans="1:24" ht="17.25" thickBot="1">
      <c r="A62" s="13"/>
      <c r="B62" s="101" t="s">
        <v>290</v>
      </c>
      <c r="C62" s="13"/>
      <c r="D62" s="100"/>
      <c r="E62" s="88"/>
      <c r="F62" s="191"/>
      <c r="G62" s="6"/>
      <c r="H62" s="6"/>
      <c r="I62" s="204" t="str">
        <f t="shared" si="10"/>
        <v/>
      </c>
      <c r="J62" s="198">
        <f t="shared" si="3"/>
        <v>0</v>
      </c>
      <c r="K62" s="191"/>
      <c r="L62" s="204" t="str">
        <f t="shared" si="0"/>
        <v/>
      </c>
      <c r="M62" s="198">
        <f t="shared" si="4"/>
        <v>0</v>
      </c>
      <c r="N62" s="178"/>
      <c r="O62" s="204"/>
      <c r="P62" s="198">
        <f t="shared" si="5"/>
        <v>0</v>
      </c>
      <c r="Q62" s="191"/>
      <c r="R62" s="6"/>
      <c r="S62" s="6"/>
      <c r="T62" s="204" t="str">
        <f t="shared" si="8"/>
        <v/>
      </c>
      <c r="U62" s="198">
        <f t="shared" si="6"/>
        <v>0</v>
      </c>
      <c r="V62" s="191"/>
      <c r="W62" s="198"/>
      <c r="X62" s="189">
        <f t="shared" si="7"/>
        <v>0</v>
      </c>
    </row>
    <row r="63" spans="1:24" ht="27.75" customHeight="1" thickBot="1">
      <c r="A63" s="13">
        <v>31</v>
      </c>
      <c r="B63" s="187" t="s">
        <v>624</v>
      </c>
      <c r="C63" s="188"/>
      <c r="D63" s="300" t="str">
        <f>処理用!C170</f>
        <v>00</v>
      </c>
      <c r="E63" s="103"/>
      <c r="F63" s="167">
        <v>10</v>
      </c>
      <c r="G63" s="123">
        <f>+LEN(D63)</f>
        <v>2</v>
      </c>
      <c r="H63" s="3">
        <f>F63-G63</f>
        <v>8</v>
      </c>
      <c r="I63" s="105" t="str">
        <f t="shared" si="10"/>
        <v/>
      </c>
      <c r="J63" s="193">
        <f t="shared" si="3"/>
        <v>0</v>
      </c>
      <c r="K63" s="191"/>
      <c r="L63" s="204" t="str">
        <f t="shared" si="0"/>
        <v/>
      </c>
      <c r="M63" s="198">
        <f t="shared" si="4"/>
        <v>0</v>
      </c>
      <c r="N63" s="178"/>
      <c r="O63" s="204"/>
      <c r="P63" s="198">
        <f t="shared" si="5"/>
        <v>0</v>
      </c>
      <c r="Q63" s="167" t="s">
        <v>566</v>
      </c>
      <c r="R63" s="3">
        <f>LENB(D63)-LEN(D63)</f>
        <v>0</v>
      </c>
      <c r="S63" s="3">
        <f>LEN(D63)*2-LENB(D63)</f>
        <v>2</v>
      </c>
      <c r="T63" s="105" t="str">
        <f t="shared" si="8"/>
        <v/>
      </c>
      <c r="U63" s="193">
        <f t="shared" si="6"/>
        <v>0</v>
      </c>
      <c r="V63" s="167">
        <f>IF(D63="要採番／既存コード確認",1,0)</f>
        <v>0</v>
      </c>
      <c r="W63" s="193" t="str">
        <f>IF(V63=1,"債主番号を入力してください","")</f>
        <v/>
      </c>
      <c r="X63" s="189">
        <f t="shared" si="7"/>
        <v>0</v>
      </c>
    </row>
    <row r="64" spans="1:24">
      <c r="A64" s="13">
        <v>32</v>
      </c>
      <c r="B64" s="184" t="s">
        <v>291</v>
      </c>
      <c r="C64" s="185"/>
      <c r="D64" s="186" t="str">
        <f>処理用!C155</f>
        <v>50：個人</v>
      </c>
      <c r="E64" s="90"/>
      <c r="F64" s="191"/>
      <c r="G64" s="209">
        <f t="shared" ref="G64:G66" si="19">+LEN(D64)</f>
        <v>5</v>
      </c>
      <c r="H64" s="6"/>
      <c r="I64" s="204" t="str">
        <f t="shared" si="10"/>
        <v/>
      </c>
      <c r="J64" s="198">
        <f t="shared" si="3"/>
        <v>0</v>
      </c>
      <c r="K64" s="191"/>
      <c r="L64" s="204" t="str">
        <f t="shared" si="0"/>
        <v/>
      </c>
      <c r="M64" s="198">
        <f t="shared" si="4"/>
        <v>0</v>
      </c>
      <c r="N64" s="178"/>
      <c r="O64" s="204"/>
      <c r="P64" s="198">
        <f t="shared" si="5"/>
        <v>0</v>
      </c>
      <c r="Q64" s="191"/>
      <c r="R64" s="6"/>
      <c r="S64" s="6"/>
      <c r="T64" s="204" t="str">
        <f t="shared" si="8"/>
        <v/>
      </c>
      <c r="U64" s="198">
        <f t="shared" si="6"/>
        <v>0</v>
      </c>
      <c r="V64" s="167">
        <f>IF(D64="未選択",1,0)</f>
        <v>0</v>
      </c>
      <c r="W64" s="193" t="str">
        <f>IF(V64=1,"企業区分が未選択です","")</f>
        <v/>
      </c>
      <c r="X64" s="189">
        <f t="shared" si="7"/>
        <v>0</v>
      </c>
    </row>
    <row r="65" spans="1:24">
      <c r="A65" s="13">
        <v>33</v>
      </c>
      <c r="B65" s="102" t="s">
        <v>292</v>
      </c>
      <c r="C65" s="87"/>
      <c r="D65" s="93" t="str">
        <f>処理用!C154</f>
        <v>1：一般</v>
      </c>
      <c r="E65" s="90"/>
      <c r="F65" s="191"/>
      <c r="G65" s="209">
        <f t="shared" si="19"/>
        <v>4</v>
      </c>
      <c r="H65" s="6"/>
      <c r="I65" s="204" t="str">
        <f t="shared" si="10"/>
        <v/>
      </c>
      <c r="J65" s="198">
        <f t="shared" si="3"/>
        <v>0</v>
      </c>
      <c r="K65" s="191"/>
      <c r="L65" s="204" t="str">
        <f t="shared" si="0"/>
        <v/>
      </c>
      <c r="M65" s="198">
        <f t="shared" si="4"/>
        <v>0</v>
      </c>
      <c r="N65" s="178"/>
      <c r="O65" s="204"/>
      <c r="P65" s="198">
        <f t="shared" si="5"/>
        <v>0</v>
      </c>
      <c r="Q65" s="191"/>
      <c r="R65" s="6"/>
      <c r="S65" s="6"/>
      <c r="T65" s="204" t="str">
        <f t="shared" si="8"/>
        <v/>
      </c>
      <c r="U65" s="198">
        <f t="shared" si="6"/>
        <v>0</v>
      </c>
      <c r="V65" s="191"/>
      <c r="W65" s="198"/>
      <c r="X65" s="189">
        <f t="shared" si="7"/>
        <v>0</v>
      </c>
    </row>
    <row r="66" spans="1:24" ht="16.5" thickBot="1">
      <c r="A66" s="13">
        <v>34</v>
      </c>
      <c r="B66" s="102" t="s">
        <v>556</v>
      </c>
      <c r="C66" s="87"/>
      <c r="D66" s="156" t="str">
        <f>処理用!C156</f>
        <v>3：その他</v>
      </c>
      <c r="E66" s="90"/>
      <c r="F66" s="192"/>
      <c r="G66" s="210">
        <f t="shared" si="19"/>
        <v>5</v>
      </c>
      <c r="H66" s="201"/>
      <c r="I66" s="205" t="str">
        <f t="shared" si="10"/>
        <v/>
      </c>
      <c r="J66" s="202">
        <f t="shared" si="3"/>
        <v>0</v>
      </c>
      <c r="K66" s="192"/>
      <c r="L66" s="204" t="str">
        <f t="shared" si="0"/>
        <v/>
      </c>
      <c r="M66" s="198">
        <f t="shared" si="4"/>
        <v>0</v>
      </c>
      <c r="N66" s="179"/>
      <c r="O66" s="204"/>
      <c r="P66" s="198">
        <f t="shared" si="5"/>
        <v>0</v>
      </c>
      <c r="Q66" s="192"/>
      <c r="R66" s="201"/>
      <c r="S66" s="201"/>
      <c r="T66" s="204" t="str">
        <f t="shared" si="8"/>
        <v/>
      </c>
      <c r="U66" s="198">
        <f t="shared" si="6"/>
        <v>0</v>
      </c>
      <c r="V66" s="192"/>
      <c r="W66" s="202"/>
      <c r="X66" s="189">
        <f t="shared" si="7"/>
        <v>0</v>
      </c>
    </row>
    <row r="67" spans="1:24" ht="16.5" thickBot="1">
      <c r="A67" s="13"/>
      <c r="B67" s="13"/>
      <c r="C67" s="13"/>
      <c r="D67" s="104"/>
      <c r="E67" s="90"/>
      <c r="H67" s="194"/>
      <c r="I67" s="170">
        <f>COUNTIF(I27:I66,"文字数超過")</f>
        <v>0</v>
      </c>
      <c r="J67" s="170"/>
      <c r="L67" s="170">
        <f>COUNTIF(L27:L66,"未入力")</f>
        <v>7</v>
      </c>
      <c r="M67" s="170"/>
      <c r="O67" s="170">
        <f>COUNTIF(O27:O66,"未入力")</f>
        <v>5</v>
      </c>
      <c r="S67" s="189">
        <f>ROWS(T27:T66)-COUNTBLANK(T27:T66)</f>
        <v>0</v>
      </c>
      <c r="V67" s="189">
        <f>ROWS(W27:W66)-COUNTBLANK(W27:W66)</f>
        <v>0</v>
      </c>
    </row>
    <row r="68" spans="1:24" ht="25.5" customHeight="1" thickBot="1">
      <c r="A68" s="13"/>
      <c r="B68" s="169" t="s">
        <v>627</v>
      </c>
      <c r="C68" s="289"/>
      <c r="D68" s="291"/>
      <c r="E68" s="90"/>
      <c r="H68" s="168"/>
      <c r="I68" s="168" t="s">
        <v>600</v>
      </c>
      <c r="J68" s="168"/>
      <c r="L68" s="105" t="s">
        <v>602</v>
      </c>
      <c r="M68" s="105"/>
      <c r="O68" s="105" t="s">
        <v>603</v>
      </c>
      <c r="S68" s="171" t="s">
        <v>568</v>
      </c>
      <c r="V68" s="171" t="s">
        <v>596</v>
      </c>
    </row>
    <row r="69" spans="1:24" ht="16.5">
      <c r="A69" s="13"/>
      <c r="B69" s="13"/>
      <c r="C69" s="13"/>
      <c r="D69" s="104"/>
      <c r="E69" s="90"/>
      <c r="H69" s="168"/>
      <c r="I69" s="168"/>
    </row>
    <row r="70" spans="1:24" ht="17.25" thickBot="1">
      <c r="A70" s="13"/>
      <c r="B70" s="101" t="s">
        <v>293</v>
      </c>
      <c r="C70" s="13"/>
      <c r="D70" s="13"/>
      <c r="E70" s="105"/>
    </row>
    <row r="71" spans="1:24">
      <c r="A71" s="13"/>
      <c r="B71" s="444"/>
      <c r="C71" s="445"/>
      <c r="D71" s="446"/>
      <c r="E71" s="13"/>
    </row>
    <row r="72" spans="1:24">
      <c r="A72" s="13"/>
      <c r="B72" s="447"/>
      <c r="C72" s="448"/>
      <c r="D72" s="449"/>
      <c r="E72" s="13"/>
    </row>
    <row r="73" spans="1:24" ht="16.5" thickBot="1">
      <c r="A73" s="13"/>
      <c r="B73" s="450"/>
      <c r="C73" s="451"/>
      <c r="D73" s="452"/>
      <c r="E73" s="13"/>
    </row>
  </sheetData>
  <dataConsolidate/>
  <mergeCells count="10">
    <mergeCell ref="C14:D14"/>
    <mergeCell ref="C15:D15"/>
    <mergeCell ref="C16:D16"/>
    <mergeCell ref="B71:D73"/>
    <mergeCell ref="I3:Q3"/>
    <mergeCell ref="R3:AI3"/>
    <mergeCell ref="AJ3:AQ3"/>
    <mergeCell ref="AR3:AY3"/>
    <mergeCell ref="A6:A7"/>
    <mergeCell ref="A1:E1"/>
  </mergeCells>
  <phoneticPr fontId="2"/>
  <conditionalFormatting sqref="C15:D15">
    <cfRule type="containsText" dxfId="43" priority="19" operator="containsText" text="要採番">
      <formula>NOT(ISERROR(SEARCH("要採番",C15)))</formula>
    </cfRule>
  </conditionalFormatting>
  <conditionalFormatting sqref="D27:D30 D32:D34 D36:D59 D61:D66">
    <cfRule type="expression" dxfId="42" priority="1">
      <formula>$X27&gt;0</formula>
    </cfRule>
  </conditionalFormatting>
  <conditionalFormatting sqref="D47:D59">
    <cfRule type="expression" dxfId="41" priority="11">
      <formula>_xlfn.ISFORMULA($D47)=FALSE</formula>
    </cfRule>
  </conditionalFormatting>
  <conditionalFormatting sqref="D27:D30 D34 D36:D45 D63:D66">
    <cfRule type="expression" dxfId="40" priority="23">
      <formula>_xlfn.ISFORMULA($D27)=FALSE</formula>
    </cfRule>
  </conditionalFormatting>
  <conditionalFormatting sqref="D64">
    <cfRule type="containsText" dxfId="39" priority="2" operator="containsText" text="未選択">
      <formula>NOT(ISERROR(SEARCH("未選択",D64)))</formula>
    </cfRule>
  </conditionalFormatting>
  <conditionalFormatting sqref="D63:F63 E60:F60">
    <cfRule type="containsText" dxfId="38" priority="16" operator="containsText" text="要採番／既存コード確認">
      <formula>NOT(ISERROR(SEARCH("要採番／既存コード確認",D60)))</formula>
    </cfRule>
  </conditionalFormatting>
  <conditionalFormatting sqref="E48:F48">
    <cfRule type="containsText" dxfId="37" priority="24" operator="containsText" text="要確認">
      <formula>NOT(ISERROR(SEARCH("要確認",E48)))</formula>
    </cfRule>
  </conditionalFormatting>
  <dataValidations count="22">
    <dataValidation type="whole" imeMode="halfAlpha" allowBlank="1" showInputMessage="1" showErrorMessage="1" error="「法人番号」は半角数値13桁で入力してください。_x000a__x000a__x000a_" sqref="R8" xr:uid="{D9B43A0F-B89B-4A92-81BA-653C642B8F61}">
      <formula1>0</formula1>
      <formula2>9999999999999</formula2>
    </dataValidation>
    <dataValidation type="textLength" imeMode="disabled" allowBlank="1" showInputMessage="1" showErrorMessage="1" errorTitle="入力制限" error="10文字以内の半角英数字を入力して下さい。" sqref="F9" xr:uid="{FF9B60CC-BAC9-4FEB-970F-4A7B013939C2}">
      <formula1>1</formula1>
      <formula2>10</formula2>
    </dataValidation>
    <dataValidation type="whole" imeMode="halfAlpha" allowBlank="1" showInputMessage="1" showErrorMessage="1" error="12文字以内の半角数字を入力して下さい。" sqref="I9" xr:uid="{5AD797D8-D972-4FE0-8CD1-F4BB8CA80605}">
      <formula1>0</formula1>
      <formula2>999999999999</formula2>
    </dataValidation>
    <dataValidation type="whole" imeMode="off" allowBlank="1" showInputMessage="1" showErrorMessage="1" errorTitle="入力制限" error="8文字の数値を入力して下さい。_x000a_（例：2010年1月1日 → 20100101）" sqref="D9:E9" xr:uid="{41420490-35EA-4FEC-A7BC-D4A4297683D3}">
      <formula1>0</formula1>
      <formula2>99999999</formula2>
    </dataValidation>
    <dataValidation type="whole" imeMode="halfAlpha" allowBlank="1" showInputMessage="1" showErrorMessage="1" error="13文字以内の半角数字を入力して下さい。" sqref="R9" xr:uid="{1CCE19EC-A30C-472C-8E85-AD3DE8ECCC38}">
      <formula1>0</formula1>
      <formula2>9999999999999</formula2>
    </dataValidation>
    <dataValidation type="textLength" imeMode="halfAlpha" allowBlank="1" showInputMessage="1" showErrorMessage="1" error="8文字以内の半角数字を入力して下さい。_x000a_（例：999-9999）" sqref="U9" xr:uid="{7F83C042-E39D-42DD-8890-C7A0D8E5941E}">
      <formula1>0</formula1>
      <formula2>8</formula2>
    </dataValidation>
    <dataValidation type="textLength" imeMode="disabled" allowBlank="1" showInputMessage="1" showErrorMessage="1" errorTitle="入力制限" error="10文字以内の半角数字を入力して下さい。" sqref="AG9" xr:uid="{3AFED7EE-715C-4335-96F4-70951F4FD6E4}">
      <formula1>1</formula1>
      <formula2>10</formula2>
    </dataValidation>
    <dataValidation type="whole" imeMode="halfAlpha" showInputMessage="1" showErrorMessage="1" error="4文字以内の半角数字を入力して下さい。_x000a_（例：0000～9999）_x000a_" sqref="AT9" xr:uid="{2CE102D6-89CD-471F-AAC0-0125B6BCDC77}">
      <formula1>0</formula1>
      <formula2>9999</formula2>
    </dataValidation>
    <dataValidation type="whole" imeMode="halfAlpha" showInputMessage="1" showErrorMessage="1" error="3文字以内の半角数字を入力して下さい。_x000a_（例：000～999）_x000a_" sqref="AU9" xr:uid="{CECB31DF-AA52-415C-9324-CDB747D48D59}">
      <formula1>0</formula1>
      <formula2>999</formula2>
    </dataValidation>
    <dataValidation type="whole" imeMode="halfAlpha" allowBlank="1" showInputMessage="1" showErrorMessage="1" error="7文字以内の半角数字を入力して下さい。" sqref="AW9" xr:uid="{83B44ECB-C953-4F00-B922-E600D0D284C1}">
      <formula1>0</formula1>
      <formula2>9999999</formula2>
    </dataValidation>
    <dataValidation type="custom" imeMode="hiragana" allowBlank="1" showInputMessage="1" showErrorMessage="1" error="20文字以内の全角文字を入力して下さい。" sqref="AA9 M9:N9" xr:uid="{36A81699-2F77-497B-AAC4-D1CBC5CA8079}">
      <formula1>AND(LEN(M9)*2=LENB(M9),LEN(M9)&lt;21)</formula1>
    </dataValidation>
    <dataValidation type="custom" imeMode="hiragana" allowBlank="1" showInputMessage="1" showErrorMessage="1" error="15文字以内の全角文字を入力して下さい。_x000a_" sqref="AS9 AK9" xr:uid="{BF700A5C-3AD1-4844-8384-70C32CAAC267}">
      <formula1>AND(LEN(AK9)*2=LENB(AK9),LEN(AK9)&lt;16)</formula1>
    </dataValidation>
    <dataValidation type="custom" imeMode="halfAlpha" allowBlank="1" showInputMessage="1" showErrorMessage="1" error="10文字以内の半角英数字を入力して下さい。_x000a_" sqref="S9" xr:uid="{D6AB0C94-A581-4C4D-9C4D-870B139D871B}">
      <formula1>AND(LEN(S9)=LENB(S9),LEN(S9)&lt;11)</formula1>
    </dataValidation>
    <dataValidation type="custom" imeMode="halfAlpha" showInputMessage="1" showErrorMessage="1" error="13文字以内の半角数字を入力して下さい。_x000a_（例：999-9999-9999）" sqref="AB9:AC9" xr:uid="{F650AEF2-516E-4A83-9F5A-1F9DBE2487BC}">
      <formula1>AND(LEN(AB9)=LENB(AB9),LEN(AB9)&lt;14)</formula1>
    </dataValidation>
    <dataValidation type="custom" imeMode="halfAlpha" allowBlank="1" showInputMessage="1" showErrorMessage="1" error="50文字以内の半角英数字を入力して下さい。_x000a_" sqref="AD9:AF9" xr:uid="{98FA4C4B-1FD1-40DD-9442-C6C1F7DF6032}">
      <formula1>AND(LEN(AD9)=LENB(AD9),LEN(AD9)&lt;51)</formula1>
    </dataValidation>
    <dataValidation type="textLength" imeMode="halfKatakana" allowBlank="1" showInputMessage="1" showErrorMessage="1" error="30文字以内の全角文字を入力して下さい。" sqref="J9" xr:uid="{3146B230-BA0D-46E9-B80F-D78C510CEBB3}">
      <formula1>0</formula1>
      <formula2>30</formula2>
    </dataValidation>
    <dataValidation type="custom" imeMode="halfKatakana" allowBlank="1" showInputMessage="1" showErrorMessage="1" error="30文字以内の半角カナを入力して下さい。" sqref="AX9" xr:uid="{FE0624AF-26B3-479F-A41B-C7B370510BD0}">
      <formula1>AND(LEN(AX9)=LENB(AX9),LEN(AX9)&lt;31)</formula1>
    </dataValidation>
    <dataValidation type="custom" imeMode="hiragana" allowBlank="1" showInputMessage="1" showErrorMessage="1" error="25文字以内の全角文字を入力して下さい。" sqref="AA8" xr:uid="{408089AE-26AC-4960-8248-3A82DE89E92E}">
      <formula1>AND(LEN(AA8)*2=LENB(AA8),LEN(AA8)&lt;21)</formula1>
    </dataValidation>
    <dataValidation type="textLength" imeMode="disabled" allowBlank="1" showInputMessage="1" showErrorMessage="1" errorTitle="入力制限" error="12文字以内の半角英数字を入力して下さい。" sqref="B9" xr:uid="{E358E892-C311-41B7-B2E7-964CF59CE718}">
      <formula1>1</formula1>
      <formula2>12</formula2>
    </dataValidation>
    <dataValidation type="whole" allowBlank="1" showInputMessage="1" showErrorMessage="1" sqref="D8:E8" xr:uid="{3F68A744-6D2A-4DE1-8448-406DA015BF6C}">
      <formula1>0</formula1>
      <formula2>99999999</formula2>
    </dataValidation>
    <dataValidation imeMode="halfKatakana" allowBlank="1" showInputMessage="1" showErrorMessage="1" sqref="J8 D30 D53" xr:uid="{CC7F5B36-42FF-403E-BEC4-477BC6D2762C}"/>
    <dataValidation imeMode="disabled" allowBlank="1" showInputMessage="1" showErrorMessage="1" sqref="D48 D41 C52:C60 D50 D56:D60 D52 D37:D39 D40 C48 C50 D63" xr:uid="{CCD33123-57AF-4D6B-8D14-16A22C893F87}"/>
  </dataValidations>
  <pageMargins left="0.7" right="0.7" top="0.75" bottom="0.75" header="0.3" footer="0.3"/>
  <pageSetup paperSize="9" scale="54" orientation="portrait" verticalDpi="0" r:id="rId1"/>
  <legacyDrawing r:id="rId2"/>
  <extLst>
    <ext xmlns:x14="http://schemas.microsoft.com/office/spreadsheetml/2009/9/main" uri="{78C0D931-6437-407d-A8EE-F0AAD7539E65}">
      <x14:conditionalFormattings>
        <x14:conditionalFormatting xmlns:xm="http://schemas.microsoft.com/office/excel/2006/main">
          <x14:cfRule type="expression" priority="168" id="{F7461C5E-7F46-4E03-B881-6C0E25A9DF70}">
            <xm:f>OR(処理用!$C$155=処理用!$M$152,処理用!$C$155=処理用!$M$154)</xm:f>
            <x14:dxf>
              <fill>
                <patternFill>
                  <bgColor theme="0" tint="-0.24994659260841701"/>
                </patternFill>
              </fill>
            </x14:dxf>
          </x14:cfRule>
          <xm:sqref>C54:D59 D60</xm:sqref>
        </x14:conditionalFormatting>
      </x14:conditionalFormattings>
    </ext>
    <ext xmlns:x14="http://schemas.microsoft.com/office/spreadsheetml/2009/9/main" uri="{CCE6A557-97BC-4b89-ADB6-D9C93CAAB3DF}">
      <x14:dataValidations xmlns:xm="http://schemas.microsoft.com/office/excel/2006/main" count="16">
        <x14:dataValidation type="list" allowBlank="1" showInputMessage="1" showErrorMessage="1" error="リストから選択してください。" xr:uid="{36D29A1B-253F-463E-AA88-0DE62668005A}">
          <x14:formula1>
            <xm:f>'C:\Users\DL21-031Au\Desktop\検証\試行_20230907\[【様式_最新】CSVシート(IP10461 相手方一括登録)20200519_20230608C列文字列.xlsm]リスト'!#REF!</xm:f>
          </x14:formula1>
          <xm:sqref>AV9</xm:sqref>
        </x14:dataValidation>
        <x14:dataValidation type="list" imeMode="halfAlpha" allowBlank="1" showInputMessage="1" showErrorMessage="1" xr:uid="{A54A1E96-531B-4AA3-A758-855C974B93B3}">
          <x14:formula1>
            <xm:f>'C:\Users\DL21-031Au\Desktop\検証\試行_20230907\[【様式_最新】CSVシート(IP10461 相手方一括登録)20200519_20230608C列文字列.xlsm]リスト'!#REF!</xm:f>
          </x14:formula1>
          <xm:sqref>AY9 AQ9</xm:sqref>
        </x14:dataValidation>
        <x14:dataValidation type="list" imeMode="halfAlpha" allowBlank="1" showInputMessage="1" showErrorMessage="1" errorTitle="入力制限" error="リストから選択して下さい。" xr:uid="{541378A1-64A9-4E4F-93B0-D44DCEA6562F}">
          <x14:formula1>
            <xm:f>'C:\Users\DL21-031Au\Desktop\検証\試行_20230907\[【様式_最新】CSVシート(IP10461 相手方一括登録)20200519_20230608C列文字列.xlsm]リスト'!#REF!</xm:f>
          </x14:formula1>
          <xm:sqref>AH9</xm:sqref>
        </x14:dataValidation>
        <x14:dataValidation type="list" imeMode="halfAlpha" allowBlank="1" showInputMessage="1" showErrorMessage="1" error="リストから選択してください。" xr:uid="{642EFE73-0425-4A07-8941-380B77F6D3AE}">
          <x14:formula1>
            <xm:f>'C:\Users\DL21-031Au\Desktop\検証\試行_20230907\[【様式_最新】CSVシート(IP10461 相手方一括登録)20200519_20230608C列文字列.xlsm]リスト'!#REF!</xm:f>
          </x14:formula1>
          <xm:sqref>O9 AI8:AI9 T9 AJ9 AR9</xm:sqref>
        </x14:dataValidation>
        <x14:dataValidation type="list" imeMode="halfAlpha" allowBlank="1" showInputMessage="1" showErrorMessage="1" error="リストから選択してください。_x000a__x000a_" xr:uid="{C29BDC41-F875-4164-85F8-9D6EBB14A113}">
          <x14:formula1>
            <xm:f>'C:\Users\DL21-031Au\Desktop\検証\試行_20230907\[【様式_最新】CSVシート(IP10461 相手方一括登録)20200519_20230608C列文字列.xlsm]リスト'!#REF!</xm:f>
          </x14:formula1>
          <xm:sqref>H9</xm:sqref>
        </x14:dataValidation>
        <x14:dataValidation type="list" allowBlank="1" showInputMessage="1" showErrorMessage="1" xr:uid="{E67C0CA5-44A2-4809-B349-C17BB57C19A0}">
          <x14:formula1>
            <xm:f>'C:\Users\DL21-031Au\Desktop\[銀行口座等振込依頼書（旅費・謝金・立替払用）_20241218 (1).xlsx]リスト_登録用紙'!#REF!</xm:f>
          </x14:formula1>
          <xm:sqref>E64:F66</xm:sqref>
        </x14:dataValidation>
        <x14:dataValidation type="list" allowBlank="1" showInputMessage="1" showErrorMessage="1" xr:uid="{237E7CEA-72CE-4222-A55D-0B88AFA8C730}">
          <x14:formula1>
            <xm:f>リスト_様式!$E$3:$E$6</xm:f>
          </x14:formula1>
          <xm:sqref>D28</xm:sqref>
        </x14:dataValidation>
        <x14:dataValidation type="list" allowBlank="1" showInputMessage="1" showErrorMessage="1" xr:uid="{F4029D6F-22EC-4046-9F93-6A27B49B69EA}">
          <x14:formula1>
            <xm:f>リスト_様式!$G$3:$G$9</xm:f>
          </x14:formula1>
          <xm:sqref>D29</xm:sqref>
        </x14:dataValidation>
        <x14:dataValidation type="list" imeMode="disabled" allowBlank="1" showInputMessage="1" showErrorMessage="1" xr:uid="{EF569C26-FE9A-4D51-A009-715E71126325}">
          <x14:formula1>
            <xm:f>リスト_様式!$I$3:$I$7</xm:f>
          </x14:formula1>
          <xm:sqref>D54</xm:sqref>
        </x14:dataValidation>
        <x14:dataValidation type="list" allowBlank="1" showInputMessage="1" showErrorMessage="1" xr:uid="{1F008143-ADA8-4C1D-BCB2-EDDBBC34ADE8}">
          <x14:formula1>
            <xm:f>リスト_様式!$D$3:$D$4</xm:f>
          </x14:formula1>
          <xm:sqref>D27</xm:sqref>
        </x14:dataValidation>
        <x14:dataValidation type="list" allowBlank="1" showInputMessage="1" showErrorMessage="1" xr:uid="{E6261B84-3ADA-4BD7-BDB6-6DFDC05B9C3C}">
          <x14:formula1>
            <xm:f>リスト_様式!$K$3:$K$5</xm:f>
          </x14:formula1>
          <xm:sqref>D51</xm:sqref>
        </x14:dataValidation>
        <x14:dataValidation type="list" imeMode="disabled" allowBlank="1" showInputMessage="1" showErrorMessage="1" xr:uid="{2128D047-1CE0-4BCD-8B4B-CB549768A91D}">
          <x14:formula1>
            <xm:f>リスト_様式!$M$3:$M$4</xm:f>
          </x14:formula1>
          <xm:sqref>D55</xm:sqref>
        </x14:dataValidation>
        <x14:dataValidation type="list" allowBlank="1" showInputMessage="1" showErrorMessage="1" xr:uid="{739E2C7F-0812-4432-85DE-ACF6A348EC79}">
          <x14:formula1>
            <xm:f>リスト_IPK!$B$4:$B$11</xm:f>
          </x14:formula1>
          <xm:sqref>D64</xm:sqref>
        </x14:dataValidation>
        <x14:dataValidation type="list" allowBlank="1" showInputMessage="1" showErrorMessage="1" xr:uid="{3B840060-1044-435E-9E15-01BD947E9984}">
          <x14:formula1>
            <xm:f>リスト_IPK!$E$4:$E$6</xm:f>
          </x14:formula1>
          <xm:sqref>D65</xm:sqref>
        </x14:dataValidation>
        <x14:dataValidation type="list" allowBlank="1" showInputMessage="1" showErrorMessage="1" xr:uid="{83DB873D-4C61-4AC7-94B4-2BA35B941B32}">
          <x14:formula1>
            <xm:f>リスト_IPK!$N$4:$N$6</xm:f>
          </x14:formula1>
          <xm:sqref>D66</xm:sqref>
        </x14:dataValidation>
        <x14:dataValidation type="list" allowBlank="1" showInputMessage="1" showErrorMessage="1" xr:uid="{80CAF3D9-424A-494E-A3A2-0BD5B1F1AB21}">
          <x14:formula1>
            <xm:f>リスト_様式!$B$3:$B$4</xm:f>
          </x14:formula1>
          <xm:sqref>C68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D00C6-48E5-4F3F-BC55-BF0FC7C63CD2}">
  <sheetPr>
    <tabColor theme="6" tint="0.39997558519241921"/>
    <pageSetUpPr fitToPage="1"/>
  </sheetPr>
  <dimension ref="A1:AN53"/>
  <sheetViews>
    <sheetView view="pageBreakPreview" zoomScale="70" zoomScaleNormal="70" zoomScaleSheetLayoutView="70" workbookViewId="0">
      <selection activeCell="B8" sqref="B8:R8"/>
    </sheetView>
  </sheetViews>
  <sheetFormatPr defaultColWidth="9" defaultRowHeight="24.95" customHeight="1" outlineLevelRow="1"/>
  <cols>
    <col min="1" max="1" width="18.875" style="220" bestFit="1" customWidth="1"/>
    <col min="2" max="17" width="5.625" style="220" customWidth="1"/>
    <col min="18" max="18" width="13.625" style="220" customWidth="1"/>
    <col min="19" max="19" width="6.625" style="220" customWidth="1"/>
    <col min="20" max="20" width="4.625" style="220" customWidth="1"/>
    <col min="21" max="22" width="16.25" style="220" customWidth="1"/>
    <col min="23" max="24" width="9" style="220" customWidth="1"/>
    <col min="25" max="31" width="14" style="220" customWidth="1"/>
    <col min="32" max="39" width="14" style="220" hidden="1" customWidth="1"/>
    <col min="40" max="40" width="19.625" style="220" hidden="1" customWidth="1"/>
    <col min="41" max="41" width="0" style="220" hidden="1" customWidth="1"/>
    <col min="42" max="16384" width="9" style="220"/>
  </cols>
  <sheetData>
    <row r="1" spans="1:40" ht="26.25" customHeight="1">
      <c r="D1" s="334" t="s">
        <v>71</v>
      </c>
      <c r="E1" s="334"/>
      <c r="F1" s="334"/>
      <c r="G1" s="334"/>
      <c r="H1" s="334"/>
      <c r="I1" s="334"/>
      <c r="J1" s="334"/>
      <c r="K1" s="334"/>
      <c r="L1" s="334"/>
      <c r="M1" s="334"/>
      <c r="P1" s="221"/>
      <c r="U1" s="220" t="s">
        <v>658</v>
      </c>
    </row>
    <row r="2" spans="1:40" ht="20.100000000000001" customHeight="1">
      <c r="D2" s="334"/>
      <c r="E2" s="334"/>
      <c r="F2" s="334"/>
      <c r="G2" s="334"/>
      <c r="H2" s="334"/>
      <c r="I2" s="334"/>
      <c r="J2" s="334"/>
      <c r="K2" s="334"/>
      <c r="L2" s="334"/>
      <c r="M2" s="334"/>
      <c r="AF2" s="317" t="s">
        <v>362</v>
      </c>
    </row>
    <row r="3" spans="1:40" ht="30" customHeight="1">
      <c r="B3" s="222"/>
      <c r="D3" s="220" t="s">
        <v>0</v>
      </c>
      <c r="L3" s="223"/>
      <c r="M3" s="339" t="s">
        <v>1</v>
      </c>
      <c r="N3" s="339"/>
      <c r="O3" s="339"/>
      <c r="P3" s="340">
        <v>45748</v>
      </c>
      <c r="Q3" s="340"/>
      <c r="R3" s="340"/>
      <c r="S3" s="224"/>
      <c r="V3" s="225"/>
      <c r="AF3" s="226" t="s">
        <v>26</v>
      </c>
      <c r="AG3" s="226" t="s">
        <v>27</v>
      </c>
      <c r="AH3" s="226" t="s">
        <v>316</v>
      </c>
      <c r="AI3" s="226" t="s">
        <v>350</v>
      </c>
    </row>
    <row r="4" spans="1:40" ht="17.25" customHeight="1" outlineLevel="1">
      <c r="B4" s="338"/>
      <c r="C4" s="338"/>
      <c r="D4" s="338"/>
      <c r="E4" s="338"/>
      <c r="F4" s="338"/>
      <c r="G4" s="338"/>
      <c r="H4" s="338"/>
      <c r="I4" s="338"/>
      <c r="J4" s="338"/>
      <c r="K4" s="338"/>
      <c r="L4" s="338"/>
      <c r="M4" s="338"/>
      <c r="N4" s="338"/>
      <c r="O4" s="338"/>
      <c r="P4" s="338"/>
      <c r="Q4" s="338"/>
      <c r="R4" s="338"/>
      <c r="S4" s="224"/>
      <c r="AF4" s="217" t="b">
        <v>1</v>
      </c>
      <c r="AG4" s="217" t="b">
        <v>0</v>
      </c>
      <c r="AH4" s="217">
        <f>COUNTIF(AF4:AG4,TRUE)</f>
        <v>1</v>
      </c>
      <c r="AI4" s="217" t="str">
        <f>_xlfn.IFS(AH4&gt;=2,"要確認",AH4=0,"未選択",AND(AF4=TRUE,AG4=FALSE),"新規",AND(AF4=FALSE,AG4=TRUE),"変更")</f>
        <v>新規</v>
      </c>
    </row>
    <row r="5" spans="1:40" ht="35.1" customHeight="1" outlineLevel="1">
      <c r="A5" s="227" t="s">
        <v>66</v>
      </c>
      <c r="B5" s="228"/>
      <c r="C5" s="229" t="s">
        <v>26</v>
      </c>
      <c r="D5" s="229"/>
      <c r="E5" s="229" t="s">
        <v>27</v>
      </c>
      <c r="F5" s="229" t="s">
        <v>383</v>
      </c>
      <c r="G5" s="229"/>
      <c r="H5" s="229"/>
      <c r="I5" s="229" t="s">
        <v>378</v>
      </c>
      <c r="J5" s="229"/>
      <c r="K5" s="229"/>
      <c r="L5" s="229"/>
      <c r="M5" s="229" t="s">
        <v>379</v>
      </c>
      <c r="N5" s="229"/>
      <c r="O5" s="229"/>
      <c r="P5" s="229" t="s">
        <v>380</v>
      </c>
      <c r="Q5" s="229"/>
      <c r="R5" s="230"/>
    </row>
    <row r="6" spans="1:40" ht="34.5" customHeight="1" outlineLevel="1">
      <c r="A6" s="332" t="s">
        <v>88</v>
      </c>
      <c r="B6" s="231"/>
      <c r="C6" s="325" t="s">
        <v>33</v>
      </c>
      <c r="D6" s="232"/>
      <c r="E6" s="232"/>
      <c r="F6" s="325" t="s">
        <v>34</v>
      </c>
      <c r="G6" s="232"/>
      <c r="H6" s="232"/>
      <c r="I6" s="232"/>
      <c r="J6" s="232" t="s">
        <v>35</v>
      </c>
      <c r="K6" s="232"/>
      <c r="L6" s="229"/>
      <c r="M6" s="229"/>
      <c r="N6" s="229"/>
      <c r="O6" s="230" t="s">
        <v>36</v>
      </c>
      <c r="P6" s="229"/>
      <c r="Q6" s="229"/>
      <c r="R6" s="230" t="s">
        <v>65</v>
      </c>
      <c r="AF6" s="233" t="s">
        <v>381</v>
      </c>
      <c r="AG6" s="233" t="s">
        <v>382</v>
      </c>
      <c r="AH6" s="233" t="s">
        <v>316</v>
      </c>
      <c r="AI6" s="233" t="s">
        <v>350</v>
      </c>
    </row>
    <row r="7" spans="1:40" ht="34.5" customHeight="1" outlineLevel="1">
      <c r="A7" s="333"/>
      <c r="B7" s="234"/>
      <c r="C7" s="220" t="s">
        <v>104</v>
      </c>
      <c r="K7" s="235"/>
      <c r="L7" s="343" t="s">
        <v>649</v>
      </c>
      <c r="M7" s="344"/>
      <c r="N7" s="344"/>
      <c r="O7" s="344"/>
      <c r="P7" s="344"/>
      <c r="Q7" s="344"/>
      <c r="R7" s="344"/>
      <c r="S7" s="344"/>
      <c r="AF7" s="217" t="b">
        <v>0</v>
      </c>
      <c r="AG7" s="217" t="b">
        <v>0</v>
      </c>
      <c r="AH7" s="217">
        <f>COUNTIF(AF7:AG7,TRUE)</f>
        <v>0</v>
      </c>
      <c r="AI7" s="218" t="str">
        <f>_xlfn.IFS(AI4="新規","-",AH7=0,"未選択",AH7=2,"口座・住所等の変更",AND(AH7=1,AF7=TRUE),"口座の変更",AND(AH7=1,AG7=TRUE),"住所等の変更")</f>
        <v>-</v>
      </c>
    </row>
    <row r="8" spans="1:40" ht="34.5" customHeight="1" outlineLevel="1">
      <c r="A8" s="236" t="s">
        <v>77</v>
      </c>
      <c r="B8" s="454" t="s">
        <v>661</v>
      </c>
      <c r="C8" s="455"/>
      <c r="D8" s="455"/>
      <c r="E8" s="455"/>
      <c r="F8" s="455"/>
      <c r="G8" s="455"/>
      <c r="H8" s="455"/>
      <c r="I8" s="455"/>
      <c r="J8" s="455"/>
      <c r="K8" s="455"/>
      <c r="L8" s="455"/>
      <c r="M8" s="455"/>
      <c r="N8" s="455"/>
      <c r="O8" s="455"/>
      <c r="P8" s="455"/>
      <c r="Q8" s="455"/>
      <c r="R8" s="456"/>
    </row>
    <row r="9" spans="1:40" ht="35.1" customHeight="1" outlineLevel="1">
      <c r="A9" s="236" t="s">
        <v>78</v>
      </c>
      <c r="B9" s="454" t="s">
        <v>662</v>
      </c>
      <c r="C9" s="455"/>
      <c r="D9" s="455"/>
      <c r="E9" s="455"/>
      <c r="F9" s="455"/>
      <c r="G9" s="455"/>
      <c r="H9" s="455"/>
      <c r="I9" s="455"/>
      <c r="J9" s="455"/>
      <c r="K9" s="455"/>
      <c r="L9" s="455"/>
      <c r="M9" s="455"/>
      <c r="N9" s="455"/>
      <c r="O9" s="455"/>
      <c r="P9" s="455"/>
      <c r="Q9" s="455"/>
      <c r="R9" s="456"/>
      <c r="AF9" s="226" t="s">
        <v>33</v>
      </c>
      <c r="AG9" s="226" t="s">
        <v>34</v>
      </c>
      <c r="AH9" s="226" t="s">
        <v>543</v>
      </c>
      <c r="AI9" s="226" t="s">
        <v>354</v>
      </c>
      <c r="AJ9" s="226" t="s">
        <v>36</v>
      </c>
      <c r="AK9" s="226" t="s">
        <v>65</v>
      </c>
      <c r="AL9" s="237" t="s">
        <v>534</v>
      </c>
      <c r="AM9" s="226" t="s">
        <v>316</v>
      </c>
      <c r="AN9" s="226" t="s">
        <v>350</v>
      </c>
    </row>
    <row r="10" spans="1:40" ht="35.1" customHeight="1" outlineLevel="1">
      <c r="A10" s="236" t="s">
        <v>4</v>
      </c>
      <c r="B10" s="469" t="s">
        <v>663</v>
      </c>
      <c r="C10" s="470"/>
      <c r="D10" s="226" t="s">
        <v>43</v>
      </c>
      <c r="E10" s="469" t="s">
        <v>664</v>
      </c>
      <c r="F10" s="470"/>
      <c r="G10" s="226" t="s">
        <v>44</v>
      </c>
      <c r="H10" s="469" t="s">
        <v>665</v>
      </c>
      <c r="I10" s="470"/>
      <c r="J10" s="226" t="s">
        <v>45</v>
      </c>
      <c r="K10" s="345">
        <f>IF(B10="","",DATE(B10,E10,H10))</f>
        <v>45566</v>
      </c>
      <c r="L10" s="345"/>
      <c r="M10" s="345"/>
      <c r="N10" s="345"/>
      <c r="O10" s="345"/>
      <c r="P10" s="341"/>
      <c r="Q10" s="342"/>
      <c r="R10" s="342"/>
      <c r="S10" s="342"/>
      <c r="T10" s="315"/>
      <c r="U10" s="315"/>
      <c r="AF10" s="217" t="b">
        <v>1</v>
      </c>
      <c r="AG10" s="217" t="b">
        <v>0</v>
      </c>
      <c r="AH10" s="217" t="b">
        <v>0</v>
      </c>
      <c r="AI10" s="217" t="b">
        <v>0</v>
      </c>
      <c r="AJ10" s="217" t="b">
        <v>0</v>
      </c>
      <c r="AK10" s="217" t="b">
        <v>0</v>
      </c>
      <c r="AL10" s="217" t="b">
        <v>0</v>
      </c>
      <c r="AM10" s="217">
        <f>COUNTIF(AF10:AL10,TRUE)</f>
        <v>1</v>
      </c>
      <c r="AN10" s="218" t="str">
        <f>_xlfn.IFS(AM10&gt;=2,"要確認",AM10=0,"未選択",AND(AM10=1,AF10=TRUE),"常勤職員",AND(AM10=1,AG10=TRUE),"非常勤職員",AND(AM10=1,AH10=TRUE),"東京科学大学の学生",AND(AM10=1,AI10=TRUE),"患者",AND(AM10=1,AJ10=TRUE),"学外者",AND(AM10=1,AK10=TRUE),"受領代理人",AND(AM10=1,AL10=TRUE),"企業、団体等（個人事業主含む）")</f>
        <v>常勤職員</v>
      </c>
    </row>
    <row r="11" spans="1:40" ht="35.1" customHeight="1" outlineLevel="1">
      <c r="A11" s="236" t="s">
        <v>5</v>
      </c>
      <c r="B11" s="454" t="s">
        <v>684</v>
      </c>
      <c r="C11" s="455"/>
      <c r="D11" s="455"/>
      <c r="E11" s="455"/>
      <c r="F11" s="455"/>
      <c r="G11" s="455"/>
      <c r="H11" s="455"/>
      <c r="I11" s="455"/>
      <c r="J11" s="455"/>
      <c r="K11" s="466"/>
      <c r="L11" s="466"/>
      <c r="M11" s="466"/>
      <c r="N11" s="466"/>
      <c r="O11" s="467"/>
      <c r="P11" s="341"/>
      <c r="Q11" s="342"/>
      <c r="R11" s="342"/>
      <c r="S11" s="342"/>
      <c r="U11" s="239" t="s">
        <v>93</v>
      </c>
    </row>
    <row r="12" spans="1:40" ht="36" customHeight="1" outlineLevel="1">
      <c r="A12" s="332" t="s">
        <v>6</v>
      </c>
      <c r="B12" s="377" t="s">
        <v>92</v>
      </c>
      <c r="C12" s="378"/>
      <c r="D12" s="378"/>
      <c r="E12" s="379"/>
      <c r="F12" s="378"/>
      <c r="G12" s="378"/>
      <c r="H12" s="378"/>
      <c r="I12" s="378"/>
      <c r="J12" s="372" t="s">
        <v>80</v>
      </c>
      <c r="K12" s="372"/>
      <c r="L12" s="372"/>
      <c r="M12" s="372"/>
      <c r="N12" s="372"/>
      <c r="O12" s="372"/>
      <c r="P12" s="341" t="s">
        <v>81</v>
      </c>
      <c r="Q12" s="342"/>
      <c r="R12" s="342"/>
      <c r="S12" s="342"/>
      <c r="U12" s="240" t="str">
        <f>IF(B13="","",B13&amp;"-"&amp;F13)</f>
        <v>152-8550</v>
      </c>
      <c r="Y12" s="365"/>
      <c r="Z12" s="365"/>
      <c r="AA12" s="365"/>
      <c r="AB12" s="365"/>
      <c r="AC12" s="365"/>
      <c r="AD12" s="365"/>
      <c r="AE12" s="365"/>
      <c r="AF12" s="365"/>
      <c r="AG12" s="365"/>
      <c r="AH12" s="365"/>
    </row>
    <row r="13" spans="1:40" ht="36" customHeight="1" outlineLevel="1" thickBot="1">
      <c r="A13" s="407"/>
      <c r="B13" s="463" t="s">
        <v>666</v>
      </c>
      <c r="C13" s="463"/>
      <c r="D13" s="463"/>
      <c r="E13" s="309" t="s">
        <v>79</v>
      </c>
      <c r="F13" s="463" t="s">
        <v>667</v>
      </c>
      <c r="G13" s="463"/>
      <c r="H13" s="463"/>
      <c r="I13" s="463"/>
      <c r="J13" s="464" t="s">
        <v>236</v>
      </c>
      <c r="K13" s="465"/>
      <c r="L13" s="465"/>
      <c r="M13" s="465"/>
      <c r="N13" s="465"/>
      <c r="O13" s="465"/>
      <c r="P13" s="341"/>
      <c r="Q13" s="342"/>
      <c r="R13" s="342"/>
      <c r="S13" s="342"/>
      <c r="U13" s="240" t="s">
        <v>94</v>
      </c>
      <c r="Y13" s="315"/>
      <c r="Z13" s="315"/>
      <c r="AA13" s="315"/>
      <c r="AB13" s="315"/>
      <c r="AC13" s="315"/>
      <c r="AD13" s="315"/>
      <c r="AE13" s="315"/>
      <c r="AF13" s="315"/>
      <c r="AG13" s="315"/>
      <c r="AH13" s="315"/>
    </row>
    <row r="14" spans="1:40" ht="36" customHeight="1" outlineLevel="1" thickBot="1">
      <c r="A14" s="408"/>
      <c r="B14" s="405" t="s">
        <v>37</v>
      </c>
      <c r="C14" s="361"/>
      <c r="D14" s="361"/>
      <c r="E14" s="379"/>
      <c r="F14" s="406"/>
      <c r="G14" s="409" t="s">
        <v>42</v>
      </c>
      <c r="H14" s="410"/>
      <c r="I14" s="410"/>
      <c r="J14" s="378"/>
      <c r="K14" s="378"/>
      <c r="L14" s="378"/>
      <c r="M14" s="375" t="s">
        <v>38</v>
      </c>
      <c r="N14" s="375"/>
      <c r="O14" s="375"/>
      <c r="P14" s="375"/>
      <c r="Q14" s="375"/>
      <c r="R14" s="375"/>
      <c r="U14" s="241" t="e">
        <f>_xlfn.WEBSERVICE("https://api.excelapi.org/post/address?zipcode="&amp;SUBSTITUTE(U12,"-",)&amp;"&amp;parts=1")</f>
        <v>#VALUE!</v>
      </c>
      <c r="V14" s="242" t="e">
        <f>_xlfn.WEBSERVICE("https://api.excelapi.org/post/address?zipcode="&amp;SUBSTITUTE(U12,"-",)&amp;"&amp;parts=2")</f>
        <v>#VALUE!</v>
      </c>
      <c r="W14" s="243" t="e">
        <f>_xlfn.WEBSERVICE("https://api.excelapi.org/post/address?zipcode="&amp;SUBSTITUTE(U12,"-",)&amp;"&amp;parts=3")</f>
        <v>#VALUE!</v>
      </c>
    </row>
    <row r="15" spans="1:40" ht="36" customHeight="1" outlineLevel="1">
      <c r="A15" s="333"/>
      <c r="B15" s="468" t="s">
        <v>668</v>
      </c>
      <c r="C15" s="468"/>
      <c r="D15" s="468"/>
      <c r="E15" s="468"/>
      <c r="F15" s="468"/>
      <c r="G15" s="463" t="s">
        <v>669</v>
      </c>
      <c r="H15" s="463"/>
      <c r="I15" s="463"/>
      <c r="J15" s="463"/>
      <c r="K15" s="463"/>
      <c r="L15" s="463"/>
      <c r="M15" s="463" t="s">
        <v>670</v>
      </c>
      <c r="N15" s="463"/>
      <c r="O15" s="463"/>
      <c r="P15" s="463"/>
      <c r="Q15" s="463"/>
      <c r="R15" s="463"/>
      <c r="U15" s="244"/>
      <c r="W15" s="244"/>
    </row>
    <row r="16" spans="1:40" ht="34.5" customHeight="1" outlineLevel="1">
      <c r="A16" s="245" t="s">
        <v>39</v>
      </c>
      <c r="B16" s="460" t="s">
        <v>685</v>
      </c>
      <c r="C16" s="461"/>
      <c r="D16" s="461"/>
      <c r="E16" s="461"/>
      <c r="F16" s="461"/>
      <c r="G16" s="462"/>
      <c r="H16" s="366"/>
      <c r="I16" s="366"/>
      <c r="J16" s="366"/>
      <c r="K16" s="353"/>
      <c r="L16" s="353"/>
      <c r="M16" s="353"/>
      <c r="N16" s="353"/>
      <c r="O16" s="353"/>
      <c r="P16" s="344" t="s">
        <v>75</v>
      </c>
      <c r="Q16" s="344"/>
      <c r="R16" s="344"/>
      <c r="S16" s="344"/>
      <c r="T16" s="222"/>
    </row>
    <row r="17" spans="1:38" ht="34.5" customHeight="1" outlineLevel="1">
      <c r="A17" s="236" t="s">
        <v>40</v>
      </c>
      <c r="B17" s="369"/>
      <c r="C17" s="370"/>
      <c r="D17" s="370"/>
      <c r="E17" s="370"/>
      <c r="F17" s="370"/>
      <c r="G17" s="371"/>
      <c r="H17" s="367" t="s">
        <v>41</v>
      </c>
      <c r="I17" s="350"/>
      <c r="J17" s="368"/>
      <c r="K17" s="421"/>
      <c r="L17" s="422"/>
      <c r="M17" s="422"/>
      <c r="N17" s="422"/>
      <c r="O17" s="373"/>
      <c r="P17" s="344"/>
      <c r="Q17" s="344"/>
      <c r="R17" s="344"/>
      <c r="S17" s="344"/>
      <c r="T17" s="246"/>
      <c r="AF17" s="226" t="s">
        <v>372</v>
      </c>
      <c r="AG17" s="226" t="s">
        <v>373</v>
      </c>
      <c r="AH17" s="226" t="s">
        <v>316</v>
      </c>
      <c r="AI17" s="226" t="s">
        <v>350</v>
      </c>
    </row>
    <row r="18" spans="1:38" ht="35.25" customHeight="1">
      <c r="A18" s="247" t="s">
        <v>16</v>
      </c>
      <c r="B18" s="387"/>
      <c r="C18" s="387"/>
      <c r="D18" s="387"/>
      <c r="E18" s="387"/>
      <c r="F18" s="387"/>
      <c r="G18" s="387"/>
      <c r="H18" s="387"/>
      <c r="I18" s="387"/>
      <c r="J18" s="387"/>
      <c r="K18" s="387"/>
      <c r="L18" s="387"/>
      <c r="M18" s="387"/>
      <c r="N18" s="387"/>
      <c r="O18" s="387"/>
      <c r="P18" s="387"/>
      <c r="Q18" s="387"/>
      <c r="R18" s="387"/>
      <c r="S18" s="387"/>
      <c r="AF18" s="217" t="b">
        <v>1</v>
      </c>
      <c r="AG18" s="217" t="b">
        <v>0</v>
      </c>
      <c r="AH18" s="217">
        <f>COUNTIF(AF18:AG18,TRUE)</f>
        <v>1</v>
      </c>
      <c r="AI18" s="218" t="str">
        <f>_xlfn.IFS(AH18&gt;=2,"要確認",AH18=0,"未選択",AND(AH18=1,AF18=TRUE),"銀行",AND(AH18=1,AG18=TRUE),"信用金庫")</f>
        <v>銀行</v>
      </c>
    </row>
    <row r="19" spans="1:38" ht="50.25" customHeight="1" outlineLevel="1">
      <c r="A19" s="332" t="s">
        <v>8</v>
      </c>
      <c r="B19" s="457" t="s">
        <v>672</v>
      </c>
      <c r="C19" s="458"/>
      <c r="D19" s="458"/>
      <c r="E19" s="458"/>
      <c r="F19" s="458"/>
      <c r="G19" s="347" t="s">
        <v>63</v>
      </c>
      <c r="H19" s="348"/>
      <c r="I19" s="349" t="s">
        <v>90</v>
      </c>
      <c r="J19" s="350"/>
      <c r="K19" s="453" t="s">
        <v>671</v>
      </c>
      <c r="L19" s="453"/>
      <c r="M19" s="453"/>
      <c r="N19" s="453"/>
      <c r="O19" s="342" t="s">
        <v>642</v>
      </c>
      <c r="P19" s="411"/>
      <c r="Q19" s="411"/>
      <c r="R19" s="411"/>
      <c r="S19" s="411"/>
      <c r="T19" s="248"/>
      <c r="U19" s="4" t="s">
        <v>87</v>
      </c>
      <c r="V19" s="240"/>
      <c r="W19" s="240"/>
    </row>
    <row r="20" spans="1:38" ht="50.25" customHeight="1" outlineLevel="1">
      <c r="A20" s="346"/>
      <c r="B20" s="457" t="s">
        <v>673</v>
      </c>
      <c r="C20" s="458"/>
      <c r="D20" s="458"/>
      <c r="E20" s="458"/>
      <c r="F20" s="458"/>
      <c r="G20" s="347" t="s">
        <v>64</v>
      </c>
      <c r="H20" s="348"/>
      <c r="I20" s="360" t="s">
        <v>91</v>
      </c>
      <c r="J20" s="361"/>
      <c r="K20" s="453" t="s">
        <v>674</v>
      </c>
      <c r="L20" s="453"/>
      <c r="M20" s="453"/>
      <c r="N20" s="453"/>
      <c r="O20" s="411"/>
      <c r="P20" s="411"/>
      <c r="Q20" s="411"/>
      <c r="R20" s="411"/>
      <c r="S20" s="411"/>
      <c r="U20" s="176" t="str">
        <f>HYPERLINK("https://www.jp-bank.japanpost.jp/kojin/sokin/furikomi/kouza/kj_sk_fm_kz_1.html", "・　（ゆうちょ銀行）記号番号から振込用の店名・預金種目・口座番号を調べる")</f>
        <v>・　（ゆうちょ銀行）記号番号から振込用の店名・預金種目・口座番号を調べる</v>
      </c>
      <c r="V20" s="240"/>
      <c r="W20" s="240"/>
      <c r="X20" s="246"/>
      <c r="Y20" s="246"/>
      <c r="Z20" s="246"/>
      <c r="AA20" s="246"/>
      <c r="AF20" s="226" t="s">
        <v>475</v>
      </c>
      <c r="AG20" s="226" t="s">
        <v>476</v>
      </c>
      <c r="AH20" s="226" t="s">
        <v>316</v>
      </c>
      <c r="AI20" s="226" t="s">
        <v>350</v>
      </c>
    </row>
    <row r="21" spans="1:38" ht="35.1" customHeight="1" outlineLevel="1">
      <c r="A21" s="236" t="s">
        <v>9</v>
      </c>
      <c r="B21" s="231" t="s">
        <v>3</v>
      </c>
      <c r="C21" s="232" t="s">
        <v>10</v>
      </c>
      <c r="D21" s="232" t="s">
        <v>3</v>
      </c>
      <c r="E21" s="232" t="s">
        <v>11</v>
      </c>
      <c r="F21" s="249"/>
      <c r="G21" s="222" t="s">
        <v>67</v>
      </c>
      <c r="I21" s="250"/>
      <c r="J21" s="250"/>
      <c r="K21" s="250"/>
      <c r="L21" s="250"/>
      <c r="M21" s="250"/>
      <c r="N21" s="250"/>
      <c r="O21" s="250"/>
      <c r="P21" s="250"/>
      <c r="Q21" s="250"/>
      <c r="R21" s="250"/>
      <c r="U21" s="5" t="str">
        <f>HYPERLINK(_xlfn.CONCAT("http://www.google.co.jp/search?hl=ja&amp;q=銀行コード+",B19&amp;"銀行","+",B20&amp;"支店" ), "・　名称を入力した金融機関・支店名称のコードを検索(Google)")</f>
        <v>・　名称を入力した金融機関・支店名称のコードを検索(Google)</v>
      </c>
      <c r="V21" s="240"/>
      <c r="W21" s="240"/>
      <c r="AF21" s="217" t="b">
        <v>1</v>
      </c>
      <c r="AG21" s="217" t="b">
        <v>0</v>
      </c>
      <c r="AH21" s="217">
        <f>COUNTIF(AF21:AG21,TRUE)</f>
        <v>1</v>
      </c>
      <c r="AI21" s="218" t="str">
        <f>_xlfn.IFS(AH21&gt;=2,"要確認",AH21=0,"未選択",AND(AH21=1,AF21=TRUE),"普通",AND(AH21=1,AG21=TRUE),"当座")</f>
        <v>普通</v>
      </c>
    </row>
    <row r="22" spans="1:38" ht="35.1" customHeight="1" outlineLevel="1" thickBot="1">
      <c r="A22" s="227" t="s">
        <v>650</v>
      </c>
      <c r="B22" s="453" t="s">
        <v>675</v>
      </c>
      <c r="C22" s="453"/>
      <c r="D22" s="453"/>
      <c r="E22" s="453"/>
      <c r="F22" s="453"/>
      <c r="G22" s="453"/>
      <c r="H22" s="453"/>
      <c r="I22" s="251"/>
      <c r="J22" s="252"/>
      <c r="K22" s="252"/>
      <c r="L22" s="252"/>
      <c r="M22" s="252"/>
      <c r="N22" s="252"/>
      <c r="O22" s="252"/>
      <c r="P22" s="252"/>
      <c r="Q22" s="252"/>
      <c r="R22" s="252"/>
      <c r="U22" s="240" t="s">
        <v>638</v>
      </c>
      <c r="V22" s="240"/>
      <c r="W22" s="253"/>
    </row>
    <row r="23" spans="1:38" ht="35.1" customHeight="1" outlineLevel="1" thickBot="1">
      <c r="A23" s="314" t="s">
        <v>12</v>
      </c>
      <c r="B23" s="454" t="s">
        <v>661</v>
      </c>
      <c r="C23" s="455"/>
      <c r="D23" s="455"/>
      <c r="E23" s="455"/>
      <c r="F23" s="455"/>
      <c r="G23" s="455"/>
      <c r="H23" s="455"/>
      <c r="I23" s="455"/>
      <c r="J23" s="455"/>
      <c r="K23" s="455"/>
      <c r="L23" s="455"/>
      <c r="M23" s="455"/>
      <c r="N23" s="455"/>
      <c r="O23" s="455"/>
      <c r="P23" s="455"/>
      <c r="Q23" s="455"/>
      <c r="R23" s="456"/>
      <c r="U23" s="255" t="s">
        <v>682</v>
      </c>
      <c r="V23" s="256" t="s">
        <v>683</v>
      </c>
      <c r="W23" s="240"/>
      <c r="AF23" s="226" t="s">
        <v>374</v>
      </c>
      <c r="AG23" s="226" t="s">
        <v>375</v>
      </c>
      <c r="AH23" s="226" t="s">
        <v>376</v>
      </c>
      <c r="AI23" s="226" t="s">
        <v>316</v>
      </c>
      <c r="AJ23" s="226" t="s">
        <v>350</v>
      </c>
    </row>
    <row r="24" spans="1:38" ht="35.1" customHeight="1" outlineLevel="1">
      <c r="A24" s="236" t="s">
        <v>13</v>
      </c>
      <c r="B24" s="457" t="s">
        <v>662</v>
      </c>
      <c r="C24" s="458"/>
      <c r="D24" s="458"/>
      <c r="E24" s="458"/>
      <c r="F24" s="458"/>
      <c r="G24" s="458"/>
      <c r="H24" s="458"/>
      <c r="I24" s="458"/>
      <c r="J24" s="458"/>
      <c r="K24" s="458"/>
      <c r="L24" s="458"/>
      <c r="M24" s="458"/>
      <c r="N24" s="458"/>
      <c r="O24" s="458"/>
      <c r="P24" s="458"/>
      <c r="Q24" s="458"/>
      <c r="R24" s="459"/>
      <c r="V24" s="320"/>
      <c r="W24" s="320"/>
      <c r="X24" s="320"/>
      <c r="Y24" s="320"/>
      <c r="Z24" s="320"/>
      <c r="AA24" s="320"/>
      <c r="AB24" s="320"/>
      <c r="AC24" s="320"/>
      <c r="AD24" s="320"/>
      <c r="AE24" s="320"/>
      <c r="AF24" s="217" t="b">
        <v>0</v>
      </c>
      <c r="AG24" s="217" t="b">
        <v>1</v>
      </c>
      <c r="AH24" s="217" t="b">
        <v>0</v>
      </c>
      <c r="AI24" s="217">
        <f>COUNTIF(AF24:AH24,TRUE)</f>
        <v>1</v>
      </c>
      <c r="AJ24" s="218" t="str">
        <f>_xlfn.IFS(AI24&gt;=2,"要確認",AI24=0,"未選択",AND(AI24=1,AF24=TRUE),"本店",AND(AI24=1,AG24=TRUE),"支店",AND(AI24=1,AH24=TRUE),"出張所")</f>
        <v>支店</v>
      </c>
    </row>
    <row r="25" spans="1:38" ht="35.1" customHeight="1">
      <c r="A25" s="258"/>
      <c r="C25" s="259"/>
      <c r="D25" s="259"/>
      <c r="E25" s="259"/>
      <c r="F25" s="259"/>
      <c r="G25" s="259"/>
      <c r="H25" s="259"/>
      <c r="I25" s="259"/>
      <c r="J25" s="259"/>
      <c r="K25" s="259"/>
      <c r="L25" s="259"/>
      <c r="M25" s="259"/>
      <c r="N25" s="259"/>
      <c r="O25" s="259"/>
      <c r="P25" s="259"/>
      <c r="Q25" s="259"/>
      <c r="R25" s="259"/>
      <c r="U25" s="424" t="s">
        <v>639</v>
      </c>
      <c r="V25" s="424"/>
      <c r="W25" s="424"/>
      <c r="X25" s="424"/>
      <c r="Y25" s="424"/>
      <c r="Z25" s="424"/>
      <c r="AA25" s="424"/>
      <c r="AB25" s="424"/>
      <c r="AC25" s="320"/>
      <c r="AD25" s="320"/>
      <c r="AE25" s="320"/>
      <c r="AF25" s="320"/>
    </row>
    <row r="26" spans="1:38" ht="18.75" customHeight="1" outlineLevel="1">
      <c r="A26" s="260" t="s">
        <v>84</v>
      </c>
      <c r="B26" s="316"/>
      <c r="C26" s="316"/>
      <c r="D26" s="316"/>
      <c r="E26" s="316"/>
      <c r="F26" s="316"/>
      <c r="G26" s="316"/>
      <c r="H26" s="316"/>
      <c r="I26" s="316"/>
      <c r="J26" s="316"/>
      <c r="K26" s="316"/>
      <c r="L26" s="316"/>
      <c r="M26" s="316"/>
      <c r="N26" s="316"/>
      <c r="O26" s="316"/>
      <c r="P26" s="316"/>
      <c r="Q26" s="316"/>
      <c r="R26" s="316"/>
      <c r="S26" s="316"/>
      <c r="AF26" s="226" t="s">
        <v>18</v>
      </c>
      <c r="AG26" s="226" t="s">
        <v>19</v>
      </c>
      <c r="AH26" s="226" t="s">
        <v>359</v>
      </c>
      <c r="AI26" s="226" t="s">
        <v>360</v>
      </c>
      <c r="AJ26" s="226" t="s">
        <v>22</v>
      </c>
      <c r="AK26" s="226" t="s">
        <v>316</v>
      </c>
      <c r="AL26" s="226" t="s">
        <v>350</v>
      </c>
    </row>
    <row r="27" spans="1:38" ht="32.25" customHeight="1" outlineLevel="1">
      <c r="A27" s="236" t="s">
        <v>17</v>
      </c>
      <c r="B27" s="228" t="s">
        <v>3</v>
      </c>
      <c r="C27" s="331" t="s">
        <v>18</v>
      </c>
      <c r="D27" s="331"/>
      <c r="E27" s="229" t="s">
        <v>3</v>
      </c>
      <c r="F27" s="331" t="s">
        <v>19</v>
      </c>
      <c r="G27" s="331"/>
      <c r="H27" s="229" t="s">
        <v>3</v>
      </c>
      <c r="I27" s="331" t="s">
        <v>20</v>
      </c>
      <c r="J27" s="331"/>
      <c r="K27" s="229" t="s">
        <v>3</v>
      </c>
      <c r="L27" s="415" t="s">
        <v>21</v>
      </c>
      <c r="M27" s="415"/>
      <c r="N27" s="229" t="s">
        <v>3</v>
      </c>
      <c r="O27" s="415" t="s">
        <v>22</v>
      </c>
      <c r="P27" s="420"/>
      <c r="Q27" s="262" t="s">
        <v>3</v>
      </c>
      <c r="R27" s="263"/>
      <c r="AF27" s="217" t="b">
        <v>0</v>
      </c>
      <c r="AG27" s="217" t="b">
        <v>0</v>
      </c>
      <c r="AH27" s="217" t="b">
        <v>0</v>
      </c>
      <c r="AI27" s="217" t="b">
        <v>0</v>
      </c>
      <c r="AJ27" s="217" t="b">
        <v>0</v>
      </c>
      <c r="AK27" s="217">
        <f>COUNTIF(AF27:AJ27,TRUE)</f>
        <v>0</v>
      </c>
      <c r="AL27" s="218" t="str">
        <f>_xlfn.IFS(AK27&gt;=2,"要確認",AK27=0,"未選択",AND(AK27=1,AF27=TRUE),"大企業",AND(AK27=1,AG27=TRUE),"中小企業",AND(AK27=1,AH27=TRUE),"国等",AND(AK27=1,AI27=TRUE),"公共法人等",AND(AK27=1,AJ27=TRUE),"その他")</f>
        <v>未選択</v>
      </c>
    </row>
    <row r="28" spans="1:38" ht="78" customHeight="1" outlineLevel="1">
      <c r="A28" s="264"/>
      <c r="B28" s="387" t="s">
        <v>89</v>
      </c>
      <c r="C28" s="387"/>
      <c r="D28" s="387"/>
      <c r="E28" s="387"/>
      <c r="F28" s="387"/>
      <c r="G28" s="387"/>
      <c r="H28" s="387"/>
      <c r="I28" s="387"/>
      <c r="J28" s="387"/>
      <c r="K28" s="387"/>
      <c r="L28" s="387"/>
      <c r="M28" s="387"/>
      <c r="N28" s="387"/>
      <c r="O28" s="387"/>
      <c r="P28" s="387"/>
      <c r="Q28" s="387"/>
      <c r="R28" s="387"/>
      <c r="S28" s="387"/>
    </row>
    <row r="29" spans="1:38" ht="32.25" customHeight="1" outlineLevel="1">
      <c r="A29" s="398" t="s">
        <v>51</v>
      </c>
      <c r="B29" s="349" t="s">
        <v>72</v>
      </c>
      <c r="C29" s="403"/>
      <c r="D29" s="403"/>
      <c r="E29" s="404"/>
      <c r="F29" s="265"/>
      <c r="G29" s="266" t="s">
        <v>73</v>
      </c>
      <c r="H29" s="267"/>
      <c r="I29" s="267"/>
      <c r="J29" s="266" t="s">
        <v>74</v>
      </c>
      <c r="K29" s="230"/>
      <c r="L29" s="349" t="s">
        <v>52</v>
      </c>
      <c r="M29" s="403"/>
      <c r="N29" s="403"/>
      <c r="O29" s="403"/>
      <c r="P29" s="417"/>
      <c r="Q29" s="418"/>
      <c r="R29" s="419"/>
      <c r="AF29" s="226" t="s">
        <v>73</v>
      </c>
      <c r="AG29" s="226" t="s">
        <v>74</v>
      </c>
      <c r="AH29" s="226" t="s">
        <v>316</v>
      </c>
      <c r="AI29" s="226" t="s">
        <v>350</v>
      </c>
    </row>
    <row r="30" spans="1:38" ht="32.25" customHeight="1" outlineLevel="1">
      <c r="A30" s="399"/>
      <c r="B30" s="349" t="s">
        <v>659</v>
      </c>
      <c r="C30" s="403"/>
      <c r="D30" s="403"/>
      <c r="E30" s="404"/>
      <c r="F30" s="388"/>
      <c r="G30" s="390"/>
      <c r="H30" s="226" t="s">
        <v>43</v>
      </c>
      <c r="I30" s="388"/>
      <c r="J30" s="390"/>
      <c r="K30" s="226" t="s">
        <v>44</v>
      </c>
      <c r="L30" s="388"/>
      <c r="M30" s="416"/>
      <c r="N30" s="268" t="s">
        <v>45</v>
      </c>
      <c r="O30" s="315"/>
      <c r="P30" s="315"/>
      <c r="Q30" s="315"/>
      <c r="R30" s="315"/>
      <c r="AF30" s="217" t="b">
        <v>0</v>
      </c>
      <c r="AG30" s="217" t="b">
        <v>0</v>
      </c>
      <c r="AH30" s="217">
        <f>COUNTIF(AF30:AG30,TRUE)</f>
        <v>0</v>
      </c>
      <c r="AI30" s="218" t="str">
        <f>_xlfn.IFS(AH30&gt;=2,"要確認",AH30=0,"未選択",AND(AH30=1,AF30=TRUE),"登録あり",AND(AH30=1,AG30=TRUE),"登録なし")</f>
        <v>未選択</v>
      </c>
    </row>
    <row r="31" spans="1:38" ht="32.25" customHeight="1" outlineLevel="1">
      <c r="A31" s="399"/>
      <c r="B31" s="367" t="s">
        <v>53</v>
      </c>
      <c r="C31" s="350"/>
      <c r="D31" s="350"/>
      <c r="E31" s="350"/>
      <c r="F31" s="269"/>
      <c r="G31" s="270" t="s">
        <v>54</v>
      </c>
      <c r="H31" s="270"/>
      <c r="I31" s="270" t="s">
        <v>55</v>
      </c>
      <c r="J31" s="270"/>
      <c r="K31" s="271" t="s">
        <v>23</v>
      </c>
      <c r="L31" s="272"/>
      <c r="M31" s="273"/>
      <c r="N31" s="274"/>
      <c r="O31" s="274"/>
      <c r="P31" s="274"/>
      <c r="Q31" s="274"/>
      <c r="R31" s="274"/>
      <c r="T31" s="220" t="s">
        <v>24</v>
      </c>
    </row>
    <row r="32" spans="1:38" ht="33.75" customHeight="1" outlineLevel="1">
      <c r="A32" s="398" t="s">
        <v>50</v>
      </c>
      <c r="B32" s="401" t="s">
        <v>46</v>
      </c>
      <c r="C32" s="402"/>
      <c r="D32" s="402"/>
      <c r="E32" s="425"/>
      <c r="F32" s="228"/>
      <c r="G32" s="229" t="s">
        <v>14</v>
      </c>
      <c r="H32" s="229"/>
      <c r="I32" s="230" t="s">
        <v>15</v>
      </c>
      <c r="J32" s="384" t="s">
        <v>68</v>
      </c>
      <c r="K32" s="385"/>
      <c r="L32" s="385"/>
      <c r="M32" s="385"/>
      <c r="N32" s="385"/>
      <c r="O32" s="385"/>
      <c r="P32" s="385"/>
      <c r="Q32" s="385"/>
      <c r="R32" s="385"/>
      <c r="S32" s="385"/>
      <c r="AF32" s="226" t="s">
        <v>54</v>
      </c>
      <c r="AG32" s="226" t="s">
        <v>55</v>
      </c>
      <c r="AH32" s="226" t="s">
        <v>23</v>
      </c>
      <c r="AI32" s="226" t="s">
        <v>316</v>
      </c>
      <c r="AJ32" s="226" t="s">
        <v>350</v>
      </c>
    </row>
    <row r="33" spans="1:36" ht="34.5" customHeight="1" outlineLevel="1">
      <c r="A33" s="399"/>
      <c r="B33" s="401" t="s">
        <v>47</v>
      </c>
      <c r="C33" s="402"/>
      <c r="D33" s="402"/>
      <c r="E33" s="402"/>
      <c r="F33" s="381"/>
      <c r="G33" s="382"/>
      <c r="H33" s="382"/>
      <c r="I33" s="382"/>
      <c r="J33" s="382"/>
      <c r="K33" s="382"/>
      <c r="L33" s="382"/>
      <c r="M33" s="382"/>
      <c r="N33" s="382"/>
      <c r="O33" s="383"/>
      <c r="P33" s="386" t="s">
        <v>83</v>
      </c>
      <c r="Q33" s="387"/>
      <c r="R33" s="387"/>
      <c r="S33" s="387"/>
      <c r="AF33" s="217" t="b">
        <v>0</v>
      </c>
      <c r="AG33" s="217" t="b">
        <v>0</v>
      </c>
      <c r="AH33" s="217" t="b">
        <v>0</v>
      </c>
      <c r="AI33" s="217">
        <f>COUNTIF(AF33:AH33,TRUE)</f>
        <v>0</v>
      </c>
      <c r="AJ33" s="218" t="str">
        <f>_xlfn.IFS(AI33&gt;=2,"要確認",AI33=0,"未選択",AND(AI33=1,AF33=TRUE),"課税",AND(AI33=1,AG33=TRUE),"免税",AND(AI33=1,AH33=TRUE),"対象外")</f>
        <v>未選択</v>
      </c>
    </row>
    <row r="34" spans="1:36" ht="34.5" customHeight="1" outlineLevel="1">
      <c r="A34" s="399"/>
      <c r="B34" s="401" t="s">
        <v>48</v>
      </c>
      <c r="C34" s="402"/>
      <c r="D34" s="402"/>
      <c r="E34" s="425"/>
      <c r="F34" s="381"/>
      <c r="G34" s="382"/>
      <c r="H34" s="382"/>
      <c r="I34" s="382"/>
      <c r="J34" s="382"/>
      <c r="K34" s="382"/>
      <c r="L34" s="382"/>
      <c r="M34" s="382"/>
      <c r="N34" s="382"/>
      <c r="O34" s="383"/>
      <c r="P34" s="386"/>
      <c r="Q34" s="387"/>
      <c r="R34" s="387"/>
      <c r="S34" s="387"/>
    </row>
    <row r="35" spans="1:36" ht="34.5" customHeight="1" outlineLevel="1">
      <c r="A35" s="400"/>
      <c r="B35" s="426" t="s">
        <v>49</v>
      </c>
      <c r="C35" s="427"/>
      <c r="D35" s="427"/>
      <c r="E35" s="428"/>
      <c r="F35" s="381"/>
      <c r="G35" s="382"/>
      <c r="H35" s="382"/>
      <c r="I35" s="382"/>
      <c r="J35" s="382"/>
      <c r="K35" s="382"/>
      <c r="L35" s="382"/>
      <c r="M35" s="382"/>
      <c r="N35" s="382"/>
      <c r="O35" s="383"/>
      <c r="P35" s="386"/>
      <c r="Q35" s="387"/>
      <c r="R35" s="387"/>
      <c r="S35" s="387"/>
      <c r="AF35" s="226" t="s">
        <v>377</v>
      </c>
      <c r="AG35" s="226" t="s">
        <v>368</v>
      </c>
      <c r="AH35" s="226" t="s">
        <v>316</v>
      </c>
      <c r="AI35" s="226" t="s">
        <v>350</v>
      </c>
    </row>
    <row r="36" spans="1:36" ht="34.5" customHeight="1" outlineLevel="1">
      <c r="A36" s="236" t="s">
        <v>82</v>
      </c>
      <c r="B36" s="381"/>
      <c r="C36" s="382"/>
      <c r="D36" s="382"/>
      <c r="E36" s="382"/>
      <c r="F36" s="382"/>
      <c r="G36" s="382"/>
      <c r="H36" s="383"/>
      <c r="I36" s="275"/>
      <c r="J36" s="275"/>
      <c r="K36" s="275"/>
      <c r="M36" s="222"/>
      <c r="N36" s="222"/>
      <c r="O36" s="222"/>
      <c r="P36" s="222"/>
      <c r="AF36" s="217" t="b">
        <v>0</v>
      </c>
      <c r="AG36" s="217" t="b">
        <v>0</v>
      </c>
      <c r="AH36" s="217">
        <f>COUNTIF(AF36:AG36,TRUE)</f>
        <v>0</v>
      </c>
      <c r="AI36" s="218" t="str">
        <f>_xlfn.IFS(AH36&gt;=2,"要確認",AH36=0,"未選択",AND(AH36=1,AF36=TRUE),"メール必要",AND(AH36=1,AG36=TRUE),"メール不要")</f>
        <v>未選択</v>
      </c>
    </row>
    <row r="37" spans="1:36" ht="20.100000000000001" customHeight="1"/>
    <row r="38" spans="1:36" ht="20.100000000000001" customHeight="1" outlineLevel="1">
      <c r="A38" s="391" t="s">
        <v>60</v>
      </c>
      <c r="B38" s="391"/>
      <c r="C38" s="391"/>
    </row>
    <row r="39" spans="1:36" ht="30" customHeight="1" outlineLevel="1">
      <c r="A39" s="236" t="s">
        <v>56</v>
      </c>
      <c r="B39" s="392"/>
      <c r="C39" s="393"/>
      <c r="D39" s="393"/>
      <c r="E39" s="393"/>
      <c r="F39" s="393"/>
      <c r="G39" s="394"/>
      <c r="H39" s="380" t="s">
        <v>69</v>
      </c>
      <c r="I39" s="365"/>
      <c r="J39" s="365"/>
      <c r="K39" s="365"/>
      <c r="L39" s="365"/>
      <c r="M39" s="365"/>
      <c r="N39" s="365"/>
      <c r="O39" s="365"/>
      <c r="P39" s="365"/>
      <c r="Q39" s="365"/>
      <c r="R39" s="365"/>
    </row>
    <row r="40" spans="1:36" ht="30" customHeight="1" outlineLevel="1">
      <c r="A40" s="236" t="s">
        <v>57</v>
      </c>
      <c r="B40" s="395"/>
      <c r="C40" s="396"/>
      <c r="D40" s="396"/>
      <c r="E40" s="396"/>
      <c r="F40" s="396"/>
      <c r="G40" s="397"/>
      <c r="H40" s="380"/>
      <c r="I40" s="365"/>
      <c r="J40" s="365"/>
      <c r="K40" s="365"/>
      <c r="L40" s="365"/>
      <c r="M40" s="365"/>
      <c r="N40" s="365"/>
      <c r="O40" s="365"/>
      <c r="P40" s="365"/>
      <c r="Q40" s="365"/>
      <c r="R40" s="365"/>
    </row>
    <row r="41" spans="1:36" ht="35.1" customHeight="1" outlineLevel="1">
      <c r="A41" s="236" t="s">
        <v>28</v>
      </c>
      <c r="B41" s="228" t="s">
        <v>3</v>
      </c>
      <c r="C41" s="229" t="s">
        <v>29</v>
      </c>
      <c r="D41" s="229"/>
      <c r="E41" s="229" t="s">
        <v>3</v>
      </c>
      <c r="F41" s="229" t="s">
        <v>30</v>
      </c>
      <c r="G41" s="229"/>
      <c r="H41" s="229" t="s">
        <v>3</v>
      </c>
      <c r="I41" s="229" t="s">
        <v>31</v>
      </c>
      <c r="J41" s="318"/>
      <c r="K41" s="380" t="s">
        <v>70</v>
      </c>
      <c r="L41" s="365"/>
      <c r="M41" s="365"/>
      <c r="N41" s="365"/>
      <c r="O41" s="365"/>
      <c r="P41" s="365"/>
      <c r="Q41" s="365"/>
      <c r="R41" s="365"/>
      <c r="S41" s="365"/>
      <c r="AF41" s="226" t="s">
        <v>369</v>
      </c>
      <c r="AG41" s="226" t="s">
        <v>370</v>
      </c>
      <c r="AH41" s="226" t="s">
        <v>371</v>
      </c>
      <c r="AI41" s="226" t="s">
        <v>316</v>
      </c>
      <c r="AJ41" s="226" t="s">
        <v>350</v>
      </c>
    </row>
    <row r="42" spans="1:36" ht="34.5" customHeight="1" outlineLevel="1">
      <c r="A42" s="227" t="s">
        <v>95</v>
      </c>
      <c r="B42" s="388"/>
      <c r="C42" s="389"/>
      <c r="D42" s="389"/>
      <c r="E42" s="389"/>
      <c r="F42" s="389"/>
      <c r="G42" s="389"/>
      <c r="H42" s="389"/>
      <c r="I42" s="389"/>
      <c r="J42" s="389"/>
      <c r="K42" s="390"/>
      <c r="L42" s="380" t="s">
        <v>76</v>
      </c>
      <c r="M42" s="365"/>
      <c r="N42" s="365"/>
      <c r="O42" s="365"/>
      <c r="P42" s="365"/>
      <c r="Q42" s="365"/>
      <c r="R42" s="365"/>
      <c r="S42" s="365"/>
      <c r="T42" s="277"/>
      <c r="U42" s="277"/>
      <c r="V42" s="277"/>
      <c r="W42" s="277"/>
      <c r="AF42" s="217" t="b">
        <v>1</v>
      </c>
      <c r="AG42" s="217" t="b">
        <v>0</v>
      </c>
      <c r="AH42" s="217" t="b">
        <v>0</v>
      </c>
      <c r="AI42" s="217">
        <f>COUNTIF(AF42:AH42,TRUE)</f>
        <v>1</v>
      </c>
      <c r="AJ42" s="218" t="str">
        <f>_xlfn.IFS(AI42&gt;=2,"要確認",AI42=0,"未選択",AND(AI42=1,AF42=TRUE),"銀行振込",AND(AI42=1,AG42=TRUE),"窓口払",AND(AI42=1,AH42=TRUE),"口座引落")</f>
        <v>銀行振込</v>
      </c>
    </row>
    <row r="43" spans="1:36" ht="35.1" customHeight="1" outlineLevel="1">
      <c r="A43" s="227" t="s">
        <v>58</v>
      </c>
      <c r="B43" s="381"/>
      <c r="C43" s="382"/>
      <c r="D43" s="382"/>
      <c r="E43" s="382"/>
      <c r="F43" s="382"/>
      <c r="G43" s="382"/>
      <c r="H43" s="382"/>
      <c r="I43" s="382"/>
      <c r="J43" s="382"/>
      <c r="K43" s="382"/>
      <c r="L43" s="382"/>
      <c r="M43" s="382"/>
      <c r="N43" s="382"/>
      <c r="O43" s="383"/>
      <c r="P43" s="380" t="s">
        <v>85</v>
      </c>
      <c r="Q43" s="365"/>
      <c r="R43" s="365"/>
      <c r="S43" s="278"/>
      <c r="T43" s="278"/>
    </row>
    <row r="44" spans="1:36" ht="35.1" customHeight="1" outlineLevel="1">
      <c r="A44" s="227" t="s">
        <v>59</v>
      </c>
      <c r="B44" s="381"/>
      <c r="C44" s="382"/>
      <c r="D44" s="382"/>
      <c r="E44" s="382"/>
      <c r="F44" s="382"/>
      <c r="G44" s="382"/>
      <c r="H44" s="382"/>
      <c r="I44" s="382"/>
      <c r="J44" s="382"/>
      <c r="K44" s="382"/>
      <c r="L44" s="382"/>
      <c r="M44" s="382"/>
      <c r="N44" s="382"/>
      <c r="O44" s="383"/>
      <c r="P44" s="380"/>
      <c r="Q44" s="365"/>
      <c r="R44" s="365"/>
      <c r="S44" s="278"/>
      <c r="T44" s="278"/>
    </row>
    <row r="45" spans="1:36" ht="22.5" customHeight="1" thickBot="1">
      <c r="P45" s="220" t="s">
        <v>0</v>
      </c>
    </row>
    <row r="46" spans="1:36" ht="30" customHeight="1">
      <c r="A46" s="279" t="s">
        <v>651</v>
      </c>
      <c r="B46" s="305"/>
      <c r="C46" s="305"/>
      <c r="D46" s="305"/>
      <c r="E46" s="305"/>
      <c r="F46" s="305"/>
      <c r="G46" s="305"/>
      <c r="H46" s="305"/>
      <c r="I46" s="305"/>
      <c r="J46" s="305"/>
      <c r="K46" s="305"/>
      <c r="L46" s="305"/>
      <c r="M46" s="305"/>
      <c r="N46" s="305"/>
      <c r="O46" s="305"/>
      <c r="P46" s="305"/>
      <c r="Q46" s="305"/>
      <c r="R46" s="280"/>
    </row>
    <row r="47" spans="1:36" ht="30" customHeight="1">
      <c r="A47" s="423" t="s">
        <v>61</v>
      </c>
      <c r="B47" s="423"/>
      <c r="C47" s="423"/>
      <c r="D47" s="423"/>
      <c r="E47" s="423"/>
      <c r="F47" s="423"/>
      <c r="G47" s="423"/>
      <c r="H47" s="423"/>
      <c r="I47" s="423"/>
      <c r="J47" s="423"/>
      <c r="K47" s="423"/>
      <c r="L47" s="423"/>
      <c r="M47" s="423"/>
      <c r="N47" s="423"/>
      <c r="O47" s="423"/>
      <c r="P47" s="423"/>
      <c r="Q47" s="319"/>
      <c r="R47" s="307"/>
    </row>
    <row r="48" spans="1:36" ht="24.95" customHeight="1">
      <c r="A48" s="281" t="s">
        <v>62</v>
      </c>
      <c r="B48" s="282"/>
      <c r="C48" s="282"/>
      <c r="D48" s="282"/>
      <c r="E48" s="282"/>
      <c r="F48" s="282"/>
      <c r="G48" s="282"/>
      <c r="H48" s="282"/>
      <c r="I48" s="282"/>
      <c r="J48" s="282"/>
      <c r="K48" s="282"/>
      <c r="L48" s="282"/>
      <c r="M48" s="282"/>
      <c r="N48" s="282"/>
      <c r="O48" s="282"/>
      <c r="P48" s="282"/>
      <c r="Q48" s="282"/>
      <c r="R48" s="283"/>
    </row>
    <row r="49" spans="1:18" ht="24.95" customHeight="1">
      <c r="A49" s="284" t="s">
        <v>86</v>
      </c>
      <c r="B49" s="282"/>
      <c r="C49" s="282"/>
      <c r="D49" s="282"/>
      <c r="E49" s="282"/>
      <c r="F49" s="282"/>
      <c r="G49" s="282"/>
      <c r="H49" s="282"/>
      <c r="I49" s="282"/>
      <c r="J49" s="282"/>
      <c r="K49" s="282"/>
      <c r="L49" s="282"/>
      <c r="M49" s="282"/>
      <c r="N49" s="282"/>
      <c r="O49" s="282"/>
      <c r="P49" s="282"/>
      <c r="Q49" s="282"/>
      <c r="R49" s="283"/>
    </row>
    <row r="50" spans="1:18" ht="24.95" customHeight="1">
      <c r="A50" s="284"/>
      <c r="B50" s="282"/>
      <c r="C50" s="282"/>
      <c r="D50" s="282"/>
      <c r="E50" s="282"/>
      <c r="F50" s="282"/>
      <c r="G50" s="282"/>
      <c r="H50" s="282"/>
      <c r="I50" s="282"/>
      <c r="J50" s="282"/>
      <c r="K50" s="282"/>
      <c r="L50" s="282"/>
      <c r="M50" s="282"/>
      <c r="N50" s="282"/>
      <c r="O50" s="282"/>
      <c r="P50" s="282"/>
      <c r="Q50" s="282"/>
      <c r="R50" s="283"/>
    </row>
    <row r="51" spans="1:18" ht="24.95" customHeight="1" thickBot="1">
      <c r="A51" s="285" t="s">
        <v>641</v>
      </c>
      <c r="B51" s="286"/>
      <c r="C51" s="286"/>
      <c r="D51" s="286"/>
      <c r="E51" s="286"/>
      <c r="F51" s="286"/>
      <c r="G51" s="286"/>
      <c r="H51" s="286"/>
      <c r="I51" s="286"/>
      <c r="J51" s="286"/>
      <c r="K51" s="286"/>
      <c r="L51" s="286"/>
      <c r="M51" s="286"/>
      <c r="N51" s="286"/>
      <c r="O51" s="286"/>
      <c r="P51" s="286"/>
      <c r="Q51" s="286"/>
      <c r="R51" s="287"/>
    </row>
    <row r="52" spans="1:18" ht="15" customHeight="1">
      <c r="A52" s="288"/>
      <c r="B52" s="288"/>
      <c r="C52" s="288"/>
      <c r="D52" s="288"/>
      <c r="E52" s="288"/>
      <c r="F52" s="288"/>
      <c r="G52" s="288"/>
      <c r="H52" s="288"/>
      <c r="I52" s="288"/>
      <c r="J52" s="288"/>
      <c r="K52" s="288"/>
      <c r="L52" s="288"/>
      <c r="M52" s="288"/>
      <c r="N52" s="288"/>
      <c r="O52" s="288"/>
      <c r="P52" s="288"/>
      <c r="Q52" s="288"/>
      <c r="R52" s="288"/>
    </row>
    <row r="53" spans="1:18" ht="35.1" customHeight="1"/>
  </sheetData>
  <sheetProtection selectLockedCells="1"/>
  <mergeCells count="88">
    <mergeCell ref="D1:M2"/>
    <mergeCell ref="M3:O3"/>
    <mergeCell ref="P3:R3"/>
    <mergeCell ref="B4:R4"/>
    <mergeCell ref="A6:A7"/>
    <mergeCell ref="L7:S7"/>
    <mergeCell ref="B8:R8"/>
    <mergeCell ref="B9:R9"/>
    <mergeCell ref="B10:C10"/>
    <mergeCell ref="E10:F10"/>
    <mergeCell ref="H10:I10"/>
    <mergeCell ref="K10:O10"/>
    <mergeCell ref="P10:S10"/>
    <mergeCell ref="B11:O11"/>
    <mergeCell ref="P11:S11"/>
    <mergeCell ref="A12:A15"/>
    <mergeCell ref="B12:I12"/>
    <mergeCell ref="J12:O12"/>
    <mergeCell ref="P12:S13"/>
    <mergeCell ref="B15:F15"/>
    <mergeCell ref="G15:L15"/>
    <mergeCell ref="M15:R15"/>
    <mergeCell ref="Y12:AH12"/>
    <mergeCell ref="B13:D13"/>
    <mergeCell ref="F13:I13"/>
    <mergeCell ref="J13:O13"/>
    <mergeCell ref="B14:F14"/>
    <mergeCell ref="G14:L14"/>
    <mergeCell ref="M14:R14"/>
    <mergeCell ref="B16:G16"/>
    <mergeCell ref="H16:J16"/>
    <mergeCell ref="K16:O16"/>
    <mergeCell ref="P16:S17"/>
    <mergeCell ref="B17:G17"/>
    <mergeCell ref="H17:J17"/>
    <mergeCell ref="K17:O17"/>
    <mergeCell ref="B18:S18"/>
    <mergeCell ref="A19:A20"/>
    <mergeCell ref="B19:F19"/>
    <mergeCell ref="G19:H19"/>
    <mergeCell ref="I19:J19"/>
    <mergeCell ref="K19:N19"/>
    <mergeCell ref="O19:S20"/>
    <mergeCell ref="B20:F20"/>
    <mergeCell ref="G20:H20"/>
    <mergeCell ref="I20:J20"/>
    <mergeCell ref="K20:N20"/>
    <mergeCell ref="B22:H22"/>
    <mergeCell ref="B23:R23"/>
    <mergeCell ref="B24:R24"/>
    <mergeCell ref="U25:AB25"/>
    <mergeCell ref="B28:S28"/>
    <mergeCell ref="C27:D27"/>
    <mergeCell ref="F27:G27"/>
    <mergeCell ref="I27:J27"/>
    <mergeCell ref="L27:M27"/>
    <mergeCell ref="O27:P27"/>
    <mergeCell ref="A29:A31"/>
    <mergeCell ref="B29:E29"/>
    <mergeCell ref="L29:O29"/>
    <mergeCell ref="P29:R29"/>
    <mergeCell ref="B30:E30"/>
    <mergeCell ref="F30:G30"/>
    <mergeCell ref="I30:J30"/>
    <mergeCell ref="L30:M30"/>
    <mergeCell ref="B31:E31"/>
    <mergeCell ref="A32:A35"/>
    <mergeCell ref="B32:E32"/>
    <mergeCell ref="J32:S32"/>
    <mergeCell ref="B33:E33"/>
    <mergeCell ref="F33:O33"/>
    <mergeCell ref="P33:S35"/>
    <mergeCell ref="B34:E34"/>
    <mergeCell ref="F34:O34"/>
    <mergeCell ref="B35:E35"/>
    <mergeCell ref="F35:O35"/>
    <mergeCell ref="A47:P47"/>
    <mergeCell ref="B36:H36"/>
    <mergeCell ref="A38:C38"/>
    <mergeCell ref="B39:G39"/>
    <mergeCell ref="H39:R40"/>
    <mergeCell ref="B40:G40"/>
    <mergeCell ref="K41:S41"/>
    <mergeCell ref="B42:K42"/>
    <mergeCell ref="L42:S42"/>
    <mergeCell ref="B43:O43"/>
    <mergeCell ref="P43:R44"/>
    <mergeCell ref="B44:O44"/>
  </mergeCells>
  <phoneticPr fontId="2"/>
  <conditionalFormatting sqref="A27:T36">
    <cfRule type="expression" dxfId="35" priority="6">
      <formula>$AN$10&lt;&gt;"企業、団体等（個人事業主含む）"</formula>
    </cfRule>
  </conditionalFormatting>
  <conditionalFormatting sqref="U23">
    <cfRule type="containsText" dxfId="34" priority="7" operator="containsText" text="要確認">
      <formula>NOT(ISERROR(SEARCH("要確認",U23)))</formula>
    </cfRule>
  </conditionalFormatting>
  <conditionalFormatting sqref="B16:G16">
    <cfRule type="expression" dxfId="33" priority="5">
      <formula>OR($AN$10=$AH$9,$AN$10=$AI$9,$AN$10=$AJ$9,$AN$10=$AL$9)</formula>
    </cfRule>
  </conditionalFormatting>
  <conditionalFormatting sqref="B17:G17">
    <cfRule type="expression" dxfId="32" priority="4">
      <formula>$AN$10&lt;&gt;"東京科学大学の学生"</formula>
    </cfRule>
  </conditionalFormatting>
  <conditionalFormatting sqref="B10:J10">
    <cfRule type="expression" dxfId="31" priority="3">
      <formula>OR($AN$10=$AK$9,$AN$10=$AL$9)</formula>
    </cfRule>
  </conditionalFormatting>
  <conditionalFormatting sqref="B11:O11">
    <cfRule type="expression" dxfId="30" priority="2">
      <formula>$AN$10=$AL$9</formula>
    </cfRule>
  </conditionalFormatting>
  <conditionalFormatting sqref="K17:O17">
    <cfRule type="expression" dxfId="29" priority="1">
      <formula>OR($AN$10=$AL$9,$AN$10=$AK$9)</formula>
    </cfRule>
  </conditionalFormatting>
  <dataValidations count="4">
    <dataValidation imeMode="disabled" allowBlank="1" showInputMessage="1" showErrorMessage="1" sqref="H10:I10 E10:F10 B10:C10 B13 F29 B36 K19 F13 B22:H22 H33:O35 F30:G30 L30:M30 I30:J30 B18:G18 B16:B17 B42 B32:G35" xr:uid="{25988549-4042-44E7-9E04-6DD31EEA0F4B}"/>
    <dataValidation imeMode="fullKatakana" allowBlank="1" showInputMessage="1" showErrorMessage="1" sqref="B44 B25:R25 B8:R8 B23:R23" xr:uid="{81575250-A1D8-4E72-AFBC-AB3282913D81}"/>
    <dataValidation imeMode="fullKatakana" allowBlank="1" showInputMessage="1" showErrorMessage="1" promptTitle="ーーーーーーーーーーーーーーーーーーーーーーーーーーーーーーーー" prompt="･姓と名の間にスペースを入れてください｡_x000a__x000a_・法人格は略語を用いて記載してください。_x000a_【例】_x000a_・株式会社東科商事　→　カ）トウカシヨウジ_x000a_･東科商事株式会社　→　トウカシヨウジ（カ_x000a_・東科商事株式会社　大岡山支店　→　トウカシヨウジ（カ）オオオカヤマシテン" sqref="B24:R24" xr:uid="{DA5396AE-453A-40F8-B0C9-D91359B30F11}"/>
    <dataValidation imeMode="fullKatakana" allowBlank="1" showInputMessage="1" showErrorMessage="1" promptTitle="ーーーーーーーーーーーーーーーーーーーーーーー" prompt="カナには法人格（カブシキガイシャ等）は記載不要です。" sqref="B9:R9" xr:uid="{86117B0F-7C8C-410E-AA37-A9F9D1AD4349}"/>
  </dataValidations>
  <hyperlinks>
    <hyperlink ref="U19" r:id="rId1" display="金融機関コード検索／Bank code serch" xr:uid="{D1C75784-3C31-443C-83E0-F5831206E607}"/>
    <hyperlink ref="A47" r:id="rId2" xr:uid="{8A66D90B-7DC3-4F62-83B2-84DCB4B8F178}"/>
  </hyperlinks>
  <printOptions horizontalCentered="1"/>
  <pageMargins left="0.31496062992125984" right="0.27559055118110237" top="0.39370078740157483" bottom="0.23622047244094491" header="0.19685039370078741" footer="0.15748031496062992"/>
  <pageSetup paperSize="9" scale="51" fitToWidth="0"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13313" r:id="rId6" name="Check Box 1">
              <controlPr defaultSize="0" autoFill="0" autoLine="0" autoPict="0">
                <anchor moveWithCells="1">
                  <from>
                    <xdr:col>1</xdr:col>
                    <xdr:colOff>104775</xdr:colOff>
                    <xdr:row>20</xdr:row>
                    <xdr:rowOff>85725</xdr:rowOff>
                  </from>
                  <to>
                    <xdr:col>3</xdr:col>
                    <xdr:colOff>0</xdr:colOff>
                    <xdr:row>20</xdr:row>
                    <xdr:rowOff>352425</xdr:rowOff>
                  </to>
                </anchor>
              </controlPr>
            </control>
          </mc:Choice>
        </mc:AlternateContent>
        <mc:AlternateContent xmlns:mc="http://schemas.openxmlformats.org/markup-compatibility/2006">
          <mc:Choice Requires="x14">
            <control shapeId="13314" r:id="rId7" name="Check Box 2">
              <controlPr defaultSize="0" autoFill="0" autoLine="0" autoPict="0">
                <anchor moveWithCells="1">
                  <from>
                    <xdr:col>3</xdr:col>
                    <xdr:colOff>85725</xdr:colOff>
                    <xdr:row>20</xdr:row>
                    <xdr:rowOff>85725</xdr:rowOff>
                  </from>
                  <to>
                    <xdr:col>5</xdr:col>
                    <xdr:colOff>9525</xdr:colOff>
                    <xdr:row>20</xdr:row>
                    <xdr:rowOff>381000</xdr:rowOff>
                  </to>
                </anchor>
              </controlPr>
            </control>
          </mc:Choice>
        </mc:AlternateContent>
        <mc:AlternateContent xmlns:mc="http://schemas.openxmlformats.org/markup-compatibility/2006">
          <mc:Choice Requires="x14">
            <control shapeId="13315" r:id="rId8" name="Check Box 3">
              <controlPr defaultSize="0" autoFill="0" autoLine="0" autoPict="0">
                <anchor moveWithCells="1">
                  <from>
                    <xdr:col>1</xdr:col>
                    <xdr:colOff>104775</xdr:colOff>
                    <xdr:row>26</xdr:row>
                    <xdr:rowOff>66675</xdr:rowOff>
                  </from>
                  <to>
                    <xdr:col>3</xdr:col>
                    <xdr:colOff>381000</xdr:colOff>
                    <xdr:row>26</xdr:row>
                    <xdr:rowOff>381000</xdr:rowOff>
                  </to>
                </anchor>
              </controlPr>
            </control>
          </mc:Choice>
        </mc:AlternateContent>
        <mc:AlternateContent xmlns:mc="http://schemas.openxmlformats.org/markup-compatibility/2006">
          <mc:Choice Requires="x14">
            <control shapeId="13316" r:id="rId9" name="Check Box 4">
              <controlPr defaultSize="0" autoFill="0" autoLine="0" autoPict="0">
                <anchor moveWithCells="1">
                  <from>
                    <xdr:col>4</xdr:col>
                    <xdr:colOff>104775</xdr:colOff>
                    <xdr:row>26</xdr:row>
                    <xdr:rowOff>57150</xdr:rowOff>
                  </from>
                  <to>
                    <xdr:col>6</xdr:col>
                    <xdr:colOff>352425</xdr:colOff>
                    <xdr:row>26</xdr:row>
                    <xdr:rowOff>381000</xdr:rowOff>
                  </to>
                </anchor>
              </controlPr>
            </control>
          </mc:Choice>
        </mc:AlternateContent>
        <mc:AlternateContent xmlns:mc="http://schemas.openxmlformats.org/markup-compatibility/2006">
          <mc:Choice Requires="x14">
            <control shapeId="13317" r:id="rId10" name="Check Box 5">
              <controlPr defaultSize="0" autoFill="0" autoLine="0" autoPict="0">
                <anchor moveWithCells="1">
                  <from>
                    <xdr:col>7</xdr:col>
                    <xdr:colOff>104775</xdr:colOff>
                    <xdr:row>26</xdr:row>
                    <xdr:rowOff>66675</xdr:rowOff>
                  </from>
                  <to>
                    <xdr:col>9</xdr:col>
                    <xdr:colOff>381000</xdr:colOff>
                    <xdr:row>26</xdr:row>
                    <xdr:rowOff>352425</xdr:rowOff>
                  </to>
                </anchor>
              </controlPr>
            </control>
          </mc:Choice>
        </mc:AlternateContent>
        <mc:AlternateContent xmlns:mc="http://schemas.openxmlformats.org/markup-compatibility/2006">
          <mc:Choice Requires="x14">
            <control shapeId="13318" r:id="rId11" name="Check Box 6">
              <controlPr defaultSize="0" autoFill="0" autoLine="0" autoPict="0">
                <anchor moveWithCells="1">
                  <from>
                    <xdr:col>10</xdr:col>
                    <xdr:colOff>104775</xdr:colOff>
                    <xdr:row>26</xdr:row>
                    <xdr:rowOff>85725</xdr:rowOff>
                  </from>
                  <to>
                    <xdr:col>12</xdr:col>
                    <xdr:colOff>381000</xdr:colOff>
                    <xdr:row>26</xdr:row>
                    <xdr:rowOff>342900</xdr:rowOff>
                  </to>
                </anchor>
              </controlPr>
            </control>
          </mc:Choice>
        </mc:AlternateContent>
        <mc:AlternateContent xmlns:mc="http://schemas.openxmlformats.org/markup-compatibility/2006">
          <mc:Choice Requires="x14">
            <control shapeId="13319" r:id="rId12" name="Check Box 7">
              <controlPr defaultSize="0" autoFill="0" autoLine="0" autoPict="0">
                <anchor moveWithCells="1">
                  <from>
                    <xdr:col>1</xdr:col>
                    <xdr:colOff>104775</xdr:colOff>
                    <xdr:row>40</xdr:row>
                    <xdr:rowOff>85725</xdr:rowOff>
                  </from>
                  <to>
                    <xdr:col>3</xdr:col>
                    <xdr:colOff>352425</xdr:colOff>
                    <xdr:row>40</xdr:row>
                    <xdr:rowOff>381000</xdr:rowOff>
                  </to>
                </anchor>
              </controlPr>
            </control>
          </mc:Choice>
        </mc:AlternateContent>
        <mc:AlternateContent xmlns:mc="http://schemas.openxmlformats.org/markup-compatibility/2006">
          <mc:Choice Requires="x14">
            <control shapeId="13320" r:id="rId13" name="Check Box 8">
              <controlPr defaultSize="0" autoFill="0" autoLine="0" autoPict="0">
                <anchor moveWithCells="1">
                  <from>
                    <xdr:col>4</xdr:col>
                    <xdr:colOff>85725</xdr:colOff>
                    <xdr:row>40</xdr:row>
                    <xdr:rowOff>85725</xdr:rowOff>
                  </from>
                  <to>
                    <xdr:col>6</xdr:col>
                    <xdr:colOff>342900</xdr:colOff>
                    <xdr:row>40</xdr:row>
                    <xdr:rowOff>381000</xdr:rowOff>
                  </to>
                </anchor>
              </controlPr>
            </control>
          </mc:Choice>
        </mc:AlternateContent>
        <mc:AlternateContent xmlns:mc="http://schemas.openxmlformats.org/markup-compatibility/2006">
          <mc:Choice Requires="x14">
            <control shapeId="13321" r:id="rId14" name="Check Box 9">
              <controlPr defaultSize="0" autoFill="0" autoLine="0" autoPict="0">
                <anchor moveWithCells="1">
                  <from>
                    <xdr:col>7</xdr:col>
                    <xdr:colOff>66675</xdr:colOff>
                    <xdr:row>40</xdr:row>
                    <xdr:rowOff>104775</xdr:rowOff>
                  </from>
                  <to>
                    <xdr:col>9</xdr:col>
                    <xdr:colOff>352425</xdr:colOff>
                    <xdr:row>40</xdr:row>
                    <xdr:rowOff>352425</xdr:rowOff>
                  </to>
                </anchor>
              </controlPr>
            </control>
          </mc:Choice>
        </mc:AlternateContent>
        <mc:AlternateContent xmlns:mc="http://schemas.openxmlformats.org/markup-compatibility/2006">
          <mc:Choice Requires="x14">
            <control shapeId="13322" r:id="rId15" name="Check Box 10">
              <controlPr defaultSize="0" autoFill="0" autoLine="0" autoPict="0">
                <anchor moveWithCells="1">
                  <from>
                    <xdr:col>13</xdr:col>
                    <xdr:colOff>104775</xdr:colOff>
                    <xdr:row>26</xdr:row>
                    <xdr:rowOff>85725</xdr:rowOff>
                  </from>
                  <to>
                    <xdr:col>15</xdr:col>
                    <xdr:colOff>352425</xdr:colOff>
                    <xdr:row>26</xdr:row>
                    <xdr:rowOff>352425</xdr:rowOff>
                  </to>
                </anchor>
              </controlPr>
            </control>
          </mc:Choice>
        </mc:AlternateContent>
        <mc:AlternateContent xmlns:mc="http://schemas.openxmlformats.org/markup-compatibility/2006">
          <mc:Choice Requires="x14">
            <control shapeId="13323" r:id="rId16" name="Check Box 11">
              <controlPr defaultSize="0" autoFill="0" autoLine="0" autoPict="0">
                <anchor moveWithCells="1">
                  <from>
                    <xdr:col>1</xdr:col>
                    <xdr:colOff>104775</xdr:colOff>
                    <xdr:row>4</xdr:row>
                    <xdr:rowOff>66675</xdr:rowOff>
                  </from>
                  <to>
                    <xdr:col>2</xdr:col>
                    <xdr:colOff>390525</xdr:colOff>
                    <xdr:row>4</xdr:row>
                    <xdr:rowOff>381000</xdr:rowOff>
                  </to>
                </anchor>
              </controlPr>
            </control>
          </mc:Choice>
        </mc:AlternateContent>
        <mc:AlternateContent xmlns:mc="http://schemas.openxmlformats.org/markup-compatibility/2006">
          <mc:Choice Requires="x14">
            <control shapeId="13324" r:id="rId17" name="Check Box 12">
              <controlPr defaultSize="0" autoFill="0" autoLine="0" autoPict="0">
                <anchor moveWithCells="1">
                  <from>
                    <xdr:col>1</xdr:col>
                    <xdr:colOff>114300</xdr:colOff>
                    <xdr:row>5</xdr:row>
                    <xdr:rowOff>66675</xdr:rowOff>
                  </from>
                  <to>
                    <xdr:col>3</xdr:col>
                    <xdr:colOff>295275</xdr:colOff>
                    <xdr:row>5</xdr:row>
                    <xdr:rowOff>352425</xdr:rowOff>
                  </to>
                </anchor>
              </controlPr>
            </control>
          </mc:Choice>
        </mc:AlternateContent>
        <mc:AlternateContent xmlns:mc="http://schemas.openxmlformats.org/markup-compatibility/2006">
          <mc:Choice Requires="x14">
            <control shapeId="13325" r:id="rId18" name="Check Box 13">
              <controlPr defaultSize="0" autoFill="0" autoLine="0" autoPict="0">
                <anchor moveWithCells="1">
                  <from>
                    <xdr:col>4</xdr:col>
                    <xdr:colOff>114300</xdr:colOff>
                    <xdr:row>5</xdr:row>
                    <xdr:rowOff>66675</xdr:rowOff>
                  </from>
                  <to>
                    <xdr:col>6</xdr:col>
                    <xdr:colOff>381000</xdr:colOff>
                    <xdr:row>5</xdr:row>
                    <xdr:rowOff>381000</xdr:rowOff>
                  </to>
                </anchor>
              </controlPr>
            </control>
          </mc:Choice>
        </mc:AlternateContent>
        <mc:AlternateContent xmlns:mc="http://schemas.openxmlformats.org/markup-compatibility/2006">
          <mc:Choice Requires="x14">
            <control shapeId="13326" r:id="rId19" name="Check Box 14">
              <controlPr defaultSize="0" autoFill="0" autoLine="0" autoPict="0">
                <anchor moveWithCells="1">
                  <from>
                    <xdr:col>8</xdr:col>
                    <xdr:colOff>104775</xdr:colOff>
                    <xdr:row>5</xdr:row>
                    <xdr:rowOff>85725</xdr:rowOff>
                  </from>
                  <to>
                    <xdr:col>12</xdr:col>
                    <xdr:colOff>247650</xdr:colOff>
                    <xdr:row>5</xdr:row>
                    <xdr:rowOff>381000</xdr:rowOff>
                  </to>
                </anchor>
              </controlPr>
            </control>
          </mc:Choice>
        </mc:AlternateContent>
        <mc:AlternateContent xmlns:mc="http://schemas.openxmlformats.org/markup-compatibility/2006">
          <mc:Choice Requires="x14">
            <control shapeId="13327" r:id="rId20" name="Check Box 15">
              <controlPr defaultSize="0" autoFill="0" autoLine="0" autoPict="0">
                <anchor moveWithCells="1">
                  <from>
                    <xdr:col>16</xdr:col>
                    <xdr:colOff>47625</xdr:colOff>
                    <xdr:row>5</xdr:row>
                    <xdr:rowOff>57150</xdr:rowOff>
                  </from>
                  <to>
                    <xdr:col>17</xdr:col>
                    <xdr:colOff>800100</xdr:colOff>
                    <xdr:row>5</xdr:row>
                    <xdr:rowOff>371475</xdr:rowOff>
                  </to>
                </anchor>
              </controlPr>
            </control>
          </mc:Choice>
        </mc:AlternateContent>
        <mc:AlternateContent xmlns:mc="http://schemas.openxmlformats.org/markup-compatibility/2006">
          <mc:Choice Requires="x14">
            <control shapeId="13328" r:id="rId21" name="Check Box 16">
              <controlPr defaultSize="0" autoFill="0" autoLine="0" autoPict="0">
                <anchor moveWithCells="1">
                  <from>
                    <xdr:col>13</xdr:col>
                    <xdr:colOff>114300</xdr:colOff>
                    <xdr:row>5</xdr:row>
                    <xdr:rowOff>57150</xdr:rowOff>
                  </from>
                  <to>
                    <xdr:col>15</xdr:col>
                    <xdr:colOff>219075</xdr:colOff>
                    <xdr:row>5</xdr:row>
                    <xdr:rowOff>419100</xdr:rowOff>
                  </to>
                </anchor>
              </controlPr>
            </control>
          </mc:Choice>
        </mc:AlternateContent>
        <mc:AlternateContent xmlns:mc="http://schemas.openxmlformats.org/markup-compatibility/2006">
          <mc:Choice Requires="x14">
            <control shapeId="13329" r:id="rId22" name="Check Box 17">
              <controlPr defaultSize="0" autoFill="0" autoLine="0" autoPict="0">
                <anchor moveWithCells="1">
                  <from>
                    <xdr:col>5</xdr:col>
                    <xdr:colOff>104775</xdr:colOff>
                    <xdr:row>30</xdr:row>
                    <xdr:rowOff>57150</xdr:rowOff>
                  </from>
                  <to>
                    <xdr:col>6</xdr:col>
                    <xdr:colOff>381000</xdr:colOff>
                    <xdr:row>30</xdr:row>
                    <xdr:rowOff>352425</xdr:rowOff>
                  </to>
                </anchor>
              </controlPr>
            </control>
          </mc:Choice>
        </mc:AlternateContent>
        <mc:AlternateContent xmlns:mc="http://schemas.openxmlformats.org/markup-compatibility/2006">
          <mc:Choice Requires="x14">
            <control shapeId="13330" r:id="rId23" name="Check Box 18">
              <controlPr defaultSize="0" autoFill="0" autoLine="0" autoPict="0">
                <anchor moveWithCells="1">
                  <from>
                    <xdr:col>7</xdr:col>
                    <xdr:colOff>104775</xdr:colOff>
                    <xdr:row>30</xdr:row>
                    <xdr:rowOff>28575</xdr:rowOff>
                  </from>
                  <to>
                    <xdr:col>9</xdr:col>
                    <xdr:colOff>0</xdr:colOff>
                    <xdr:row>30</xdr:row>
                    <xdr:rowOff>381000</xdr:rowOff>
                  </to>
                </anchor>
              </controlPr>
            </control>
          </mc:Choice>
        </mc:AlternateContent>
        <mc:AlternateContent xmlns:mc="http://schemas.openxmlformats.org/markup-compatibility/2006">
          <mc:Choice Requires="x14">
            <control shapeId="13331" r:id="rId24" name="Check Box 19">
              <controlPr defaultSize="0" autoFill="0" autoLine="0" autoPict="0">
                <anchor moveWithCells="1">
                  <from>
                    <xdr:col>9</xdr:col>
                    <xdr:colOff>104775</xdr:colOff>
                    <xdr:row>30</xdr:row>
                    <xdr:rowOff>66675</xdr:rowOff>
                  </from>
                  <to>
                    <xdr:col>11</xdr:col>
                    <xdr:colOff>247650</xdr:colOff>
                    <xdr:row>30</xdr:row>
                    <xdr:rowOff>352425</xdr:rowOff>
                  </to>
                </anchor>
              </controlPr>
            </control>
          </mc:Choice>
        </mc:AlternateContent>
        <mc:AlternateContent xmlns:mc="http://schemas.openxmlformats.org/markup-compatibility/2006">
          <mc:Choice Requires="x14">
            <control shapeId="13332" r:id="rId25" name="Check Box 20">
              <controlPr defaultSize="0" autoFill="0" autoLine="0" autoPict="0">
                <anchor moveWithCells="1">
                  <from>
                    <xdr:col>5</xdr:col>
                    <xdr:colOff>104775</xdr:colOff>
                    <xdr:row>31</xdr:row>
                    <xdr:rowOff>66675</xdr:rowOff>
                  </from>
                  <to>
                    <xdr:col>6</xdr:col>
                    <xdr:colOff>381000</xdr:colOff>
                    <xdr:row>31</xdr:row>
                    <xdr:rowOff>381000</xdr:rowOff>
                  </to>
                </anchor>
              </controlPr>
            </control>
          </mc:Choice>
        </mc:AlternateContent>
        <mc:AlternateContent xmlns:mc="http://schemas.openxmlformats.org/markup-compatibility/2006">
          <mc:Choice Requires="x14">
            <control shapeId="13333" r:id="rId26" name="Check Box 21">
              <controlPr defaultSize="0" autoFill="0" autoLine="0" autoPict="0">
                <anchor moveWithCells="1">
                  <from>
                    <xdr:col>7</xdr:col>
                    <xdr:colOff>104775</xdr:colOff>
                    <xdr:row>31</xdr:row>
                    <xdr:rowOff>66675</xdr:rowOff>
                  </from>
                  <to>
                    <xdr:col>8</xdr:col>
                    <xdr:colOff>381000</xdr:colOff>
                    <xdr:row>31</xdr:row>
                    <xdr:rowOff>381000</xdr:rowOff>
                  </to>
                </anchor>
              </controlPr>
            </control>
          </mc:Choice>
        </mc:AlternateContent>
        <mc:AlternateContent xmlns:mc="http://schemas.openxmlformats.org/markup-compatibility/2006">
          <mc:Choice Requires="x14">
            <control shapeId="13334" r:id="rId27" name="Check Box 22">
              <controlPr defaultSize="0" autoFill="0" autoLine="0" autoPict="0">
                <anchor moveWithCells="1">
                  <from>
                    <xdr:col>5</xdr:col>
                    <xdr:colOff>409575</xdr:colOff>
                    <xdr:row>18</xdr:row>
                    <xdr:rowOff>66675</xdr:rowOff>
                  </from>
                  <to>
                    <xdr:col>8</xdr:col>
                    <xdr:colOff>0</xdr:colOff>
                    <xdr:row>18</xdr:row>
                    <xdr:rowOff>295275</xdr:rowOff>
                  </to>
                </anchor>
              </controlPr>
            </control>
          </mc:Choice>
        </mc:AlternateContent>
        <mc:AlternateContent xmlns:mc="http://schemas.openxmlformats.org/markup-compatibility/2006">
          <mc:Choice Requires="x14">
            <control shapeId="13335" r:id="rId28" name="Check Box 23">
              <controlPr defaultSize="0" autoFill="0" autoLine="0" autoPict="0">
                <anchor moveWithCells="1">
                  <from>
                    <xdr:col>3</xdr:col>
                    <xdr:colOff>104775</xdr:colOff>
                    <xdr:row>4</xdr:row>
                    <xdr:rowOff>66675</xdr:rowOff>
                  </from>
                  <to>
                    <xdr:col>4</xdr:col>
                    <xdr:colOff>390525</xdr:colOff>
                    <xdr:row>4</xdr:row>
                    <xdr:rowOff>390525</xdr:rowOff>
                  </to>
                </anchor>
              </controlPr>
            </control>
          </mc:Choice>
        </mc:AlternateContent>
        <mc:AlternateContent xmlns:mc="http://schemas.openxmlformats.org/markup-compatibility/2006">
          <mc:Choice Requires="x14">
            <control shapeId="13336" r:id="rId29" name="Check Box 24">
              <controlPr defaultSize="0" autoFill="0" autoLine="0" autoPict="0">
                <anchor moveWithCells="1">
                  <from>
                    <xdr:col>1</xdr:col>
                    <xdr:colOff>104775</xdr:colOff>
                    <xdr:row>6</xdr:row>
                    <xdr:rowOff>85725</xdr:rowOff>
                  </from>
                  <to>
                    <xdr:col>7</xdr:col>
                    <xdr:colOff>152400</xdr:colOff>
                    <xdr:row>6</xdr:row>
                    <xdr:rowOff>381000</xdr:rowOff>
                  </to>
                </anchor>
              </controlPr>
            </control>
          </mc:Choice>
        </mc:AlternateContent>
        <mc:AlternateContent xmlns:mc="http://schemas.openxmlformats.org/markup-compatibility/2006">
          <mc:Choice Requires="x14">
            <control shapeId="13337" r:id="rId30" name="Check Box 25">
              <controlPr defaultSize="0" autoFill="0" autoLine="0" autoPict="0">
                <anchor moveWithCells="1">
                  <from>
                    <xdr:col>5</xdr:col>
                    <xdr:colOff>409575</xdr:colOff>
                    <xdr:row>18</xdr:row>
                    <xdr:rowOff>352425</xdr:rowOff>
                  </from>
                  <to>
                    <xdr:col>8</xdr:col>
                    <xdr:colOff>0</xdr:colOff>
                    <xdr:row>18</xdr:row>
                    <xdr:rowOff>581025</xdr:rowOff>
                  </to>
                </anchor>
              </controlPr>
            </control>
          </mc:Choice>
        </mc:AlternateContent>
        <mc:AlternateContent xmlns:mc="http://schemas.openxmlformats.org/markup-compatibility/2006">
          <mc:Choice Requires="x14">
            <control shapeId="13338" r:id="rId31" name="Check Box 26">
              <controlPr defaultSize="0" autoFill="0" autoLine="0" autoPict="0">
                <anchor moveWithCells="1">
                  <from>
                    <xdr:col>5</xdr:col>
                    <xdr:colOff>409575</xdr:colOff>
                    <xdr:row>19</xdr:row>
                    <xdr:rowOff>28575</xdr:rowOff>
                  </from>
                  <to>
                    <xdr:col>8</xdr:col>
                    <xdr:colOff>0</xdr:colOff>
                    <xdr:row>19</xdr:row>
                    <xdr:rowOff>200025</xdr:rowOff>
                  </to>
                </anchor>
              </controlPr>
            </control>
          </mc:Choice>
        </mc:AlternateContent>
        <mc:AlternateContent xmlns:mc="http://schemas.openxmlformats.org/markup-compatibility/2006">
          <mc:Choice Requires="x14">
            <control shapeId="13339" r:id="rId32" name="Check Box 27">
              <controlPr defaultSize="0" autoFill="0" autoLine="0" autoPict="0">
                <anchor moveWithCells="1">
                  <from>
                    <xdr:col>5</xdr:col>
                    <xdr:colOff>409575</xdr:colOff>
                    <xdr:row>19</xdr:row>
                    <xdr:rowOff>247650</xdr:rowOff>
                  </from>
                  <to>
                    <xdr:col>8</xdr:col>
                    <xdr:colOff>0</xdr:colOff>
                    <xdr:row>19</xdr:row>
                    <xdr:rowOff>409575</xdr:rowOff>
                  </to>
                </anchor>
              </controlPr>
            </control>
          </mc:Choice>
        </mc:AlternateContent>
        <mc:AlternateContent xmlns:mc="http://schemas.openxmlformats.org/markup-compatibility/2006">
          <mc:Choice Requires="x14">
            <control shapeId="13340" r:id="rId33" name="Check Box 28">
              <controlPr defaultSize="0" autoFill="0" autoLine="0" autoPict="0">
                <anchor moveWithCells="1">
                  <from>
                    <xdr:col>5</xdr:col>
                    <xdr:colOff>409575</xdr:colOff>
                    <xdr:row>19</xdr:row>
                    <xdr:rowOff>438150</xdr:rowOff>
                  </from>
                  <to>
                    <xdr:col>8</xdr:col>
                    <xdr:colOff>66675</xdr:colOff>
                    <xdr:row>20</xdr:row>
                    <xdr:rowOff>9525</xdr:rowOff>
                  </to>
                </anchor>
              </controlPr>
            </control>
          </mc:Choice>
        </mc:AlternateContent>
        <mc:AlternateContent xmlns:mc="http://schemas.openxmlformats.org/markup-compatibility/2006">
          <mc:Choice Requires="x14">
            <control shapeId="13341" r:id="rId34" name="Check Box 29">
              <controlPr defaultSize="0" autoFill="0" autoLine="0" autoPict="0">
                <anchor moveWithCells="1">
                  <from>
                    <xdr:col>5</xdr:col>
                    <xdr:colOff>104775</xdr:colOff>
                    <xdr:row>28</xdr:row>
                    <xdr:rowOff>57150</xdr:rowOff>
                  </from>
                  <to>
                    <xdr:col>7</xdr:col>
                    <xdr:colOff>381000</xdr:colOff>
                    <xdr:row>28</xdr:row>
                    <xdr:rowOff>352425</xdr:rowOff>
                  </to>
                </anchor>
              </controlPr>
            </control>
          </mc:Choice>
        </mc:AlternateContent>
        <mc:AlternateContent xmlns:mc="http://schemas.openxmlformats.org/markup-compatibility/2006">
          <mc:Choice Requires="x14">
            <control shapeId="13342" r:id="rId35" name="Check Box 30">
              <controlPr defaultSize="0" autoFill="0" autoLine="0" autoPict="0">
                <anchor moveWithCells="1">
                  <from>
                    <xdr:col>8</xdr:col>
                    <xdr:colOff>114300</xdr:colOff>
                    <xdr:row>28</xdr:row>
                    <xdr:rowOff>38100</xdr:rowOff>
                  </from>
                  <to>
                    <xdr:col>10</xdr:col>
                    <xdr:colOff>381000</xdr:colOff>
                    <xdr:row>28</xdr:row>
                    <xdr:rowOff>381000</xdr:rowOff>
                  </to>
                </anchor>
              </controlPr>
            </control>
          </mc:Choice>
        </mc:AlternateContent>
        <mc:AlternateContent xmlns:mc="http://schemas.openxmlformats.org/markup-compatibility/2006">
          <mc:Choice Requires="x14">
            <control shapeId="13343" r:id="rId36" name="Check Box 31">
              <controlPr defaultSize="0" autoFill="0" autoLine="0" autoPict="0">
                <anchor moveWithCells="1">
                  <from>
                    <xdr:col>7</xdr:col>
                    <xdr:colOff>133350</xdr:colOff>
                    <xdr:row>4</xdr:row>
                    <xdr:rowOff>85725</xdr:rowOff>
                  </from>
                  <to>
                    <xdr:col>10</xdr:col>
                    <xdr:colOff>66675</xdr:colOff>
                    <xdr:row>4</xdr:row>
                    <xdr:rowOff>381000</xdr:rowOff>
                  </to>
                </anchor>
              </controlPr>
            </control>
          </mc:Choice>
        </mc:AlternateContent>
        <mc:AlternateContent xmlns:mc="http://schemas.openxmlformats.org/markup-compatibility/2006">
          <mc:Choice Requires="x14">
            <control shapeId="13344" r:id="rId37" name="Check Box 32">
              <controlPr defaultSize="0" autoFill="0" autoLine="0" autoPict="0">
                <anchor moveWithCells="1">
                  <from>
                    <xdr:col>11</xdr:col>
                    <xdr:colOff>133350</xdr:colOff>
                    <xdr:row>4</xdr:row>
                    <xdr:rowOff>85725</xdr:rowOff>
                  </from>
                  <to>
                    <xdr:col>14</xdr:col>
                    <xdr:colOff>95250</xdr:colOff>
                    <xdr:row>4</xdr:row>
                    <xdr:rowOff>352425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01F09-1904-4660-BBC7-BA5C6D8119BF}">
  <sheetPr>
    <tabColor theme="6" tint="0.39997558519241921"/>
    <pageSetUpPr fitToPage="1"/>
  </sheetPr>
  <dimension ref="A1:AN53"/>
  <sheetViews>
    <sheetView view="pageBreakPreview" zoomScale="70" zoomScaleNormal="70" zoomScaleSheetLayoutView="70" workbookViewId="0">
      <selection activeCell="V17" sqref="V17"/>
    </sheetView>
  </sheetViews>
  <sheetFormatPr defaultColWidth="9" defaultRowHeight="24.95" customHeight="1" outlineLevelRow="1"/>
  <cols>
    <col min="1" max="1" width="18.875" style="220" bestFit="1" customWidth="1"/>
    <col min="2" max="17" width="5.625" style="220" customWidth="1"/>
    <col min="18" max="18" width="13.625" style="220" customWidth="1"/>
    <col min="19" max="19" width="6.625" style="220" customWidth="1"/>
    <col min="20" max="20" width="4.625" style="220" customWidth="1"/>
    <col min="21" max="22" width="16.25" style="220" customWidth="1"/>
    <col min="23" max="24" width="9" style="220" customWidth="1"/>
    <col min="25" max="31" width="14" style="220" customWidth="1"/>
    <col min="32" max="39" width="14" style="220" hidden="1" customWidth="1"/>
    <col min="40" max="40" width="19.625" style="220" hidden="1" customWidth="1"/>
    <col min="41" max="41" width="0" style="220" hidden="1" customWidth="1"/>
    <col min="42" max="16384" width="9" style="220"/>
  </cols>
  <sheetData>
    <row r="1" spans="1:40" ht="26.25" customHeight="1">
      <c r="D1" s="334" t="s">
        <v>71</v>
      </c>
      <c r="E1" s="334"/>
      <c r="F1" s="334"/>
      <c r="G1" s="334"/>
      <c r="H1" s="334"/>
      <c r="I1" s="334"/>
      <c r="J1" s="334"/>
      <c r="K1" s="334"/>
      <c r="L1" s="334"/>
      <c r="M1" s="334"/>
      <c r="P1" s="221"/>
      <c r="U1" s="220" t="s">
        <v>658</v>
      </c>
    </row>
    <row r="2" spans="1:40" ht="20.100000000000001" customHeight="1">
      <c r="D2" s="334"/>
      <c r="E2" s="334"/>
      <c r="F2" s="334"/>
      <c r="G2" s="334"/>
      <c r="H2" s="334"/>
      <c r="I2" s="334"/>
      <c r="J2" s="334"/>
      <c r="K2" s="334"/>
      <c r="L2" s="334"/>
      <c r="M2" s="334"/>
      <c r="AF2" s="317" t="s">
        <v>362</v>
      </c>
    </row>
    <row r="3" spans="1:40" ht="30" customHeight="1">
      <c r="B3" s="222"/>
      <c r="D3" s="220" t="s">
        <v>0</v>
      </c>
      <c r="L3" s="223"/>
      <c r="M3" s="339" t="s">
        <v>1</v>
      </c>
      <c r="N3" s="339"/>
      <c r="O3" s="339"/>
      <c r="P3" s="340">
        <v>45748</v>
      </c>
      <c r="Q3" s="340"/>
      <c r="R3" s="340"/>
      <c r="S3" s="224"/>
      <c r="V3" s="225"/>
      <c r="AF3" s="226" t="s">
        <v>26</v>
      </c>
      <c r="AG3" s="226" t="s">
        <v>27</v>
      </c>
      <c r="AH3" s="226" t="s">
        <v>316</v>
      </c>
      <c r="AI3" s="226" t="s">
        <v>350</v>
      </c>
    </row>
    <row r="4" spans="1:40" ht="17.25" customHeight="1" outlineLevel="1">
      <c r="B4" s="338"/>
      <c r="C4" s="338"/>
      <c r="D4" s="338"/>
      <c r="E4" s="338"/>
      <c r="F4" s="338"/>
      <c r="G4" s="338"/>
      <c r="H4" s="338"/>
      <c r="I4" s="338"/>
      <c r="J4" s="338"/>
      <c r="K4" s="338"/>
      <c r="L4" s="338"/>
      <c r="M4" s="338"/>
      <c r="N4" s="338"/>
      <c r="O4" s="338"/>
      <c r="P4" s="338"/>
      <c r="Q4" s="338"/>
      <c r="R4" s="338"/>
      <c r="S4" s="224"/>
      <c r="AF4" s="217" t="b">
        <v>1</v>
      </c>
      <c r="AG4" s="217" t="b">
        <v>0</v>
      </c>
      <c r="AH4" s="217">
        <f>COUNTIF(AF4:AG4,TRUE)</f>
        <v>1</v>
      </c>
      <c r="AI4" s="217" t="str">
        <f>_xlfn.IFS(AH4&gt;=2,"要確認",AH4=0,"未選択",AND(AF4=TRUE,AG4=FALSE),"新規",AND(AF4=FALSE,AG4=TRUE),"変更")</f>
        <v>新規</v>
      </c>
    </row>
    <row r="5" spans="1:40" ht="35.1" customHeight="1" outlineLevel="1">
      <c r="A5" s="227" t="s">
        <v>66</v>
      </c>
      <c r="B5" s="228"/>
      <c r="C5" s="229" t="s">
        <v>26</v>
      </c>
      <c r="D5" s="229"/>
      <c r="E5" s="229" t="s">
        <v>27</v>
      </c>
      <c r="F5" s="229" t="s">
        <v>383</v>
      </c>
      <c r="G5" s="229"/>
      <c r="H5" s="229"/>
      <c r="I5" s="229" t="s">
        <v>378</v>
      </c>
      <c r="J5" s="229"/>
      <c r="K5" s="229"/>
      <c r="L5" s="229"/>
      <c r="M5" s="229" t="s">
        <v>379</v>
      </c>
      <c r="N5" s="229"/>
      <c r="O5" s="229"/>
      <c r="P5" s="229" t="s">
        <v>380</v>
      </c>
      <c r="Q5" s="229"/>
      <c r="R5" s="230"/>
    </row>
    <row r="6" spans="1:40" ht="34.5" customHeight="1" outlineLevel="1">
      <c r="A6" s="332" t="s">
        <v>88</v>
      </c>
      <c r="B6" s="231"/>
      <c r="C6" s="232" t="s">
        <v>33</v>
      </c>
      <c r="D6" s="232"/>
      <c r="E6" s="232"/>
      <c r="F6" s="232" t="s">
        <v>34</v>
      </c>
      <c r="G6" s="232"/>
      <c r="H6" s="232"/>
      <c r="I6" s="232"/>
      <c r="J6" s="325" t="s">
        <v>35</v>
      </c>
      <c r="K6" s="232"/>
      <c r="L6" s="229"/>
      <c r="M6" s="229"/>
      <c r="N6" s="229"/>
      <c r="O6" s="230" t="s">
        <v>36</v>
      </c>
      <c r="P6" s="229"/>
      <c r="Q6" s="229"/>
      <c r="R6" s="230" t="s">
        <v>65</v>
      </c>
      <c r="AF6" s="233" t="s">
        <v>381</v>
      </c>
      <c r="AG6" s="233" t="s">
        <v>382</v>
      </c>
      <c r="AH6" s="233" t="s">
        <v>316</v>
      </c>
      <c r="AI6" s="233" t="s">
        <v>350</v>
      </c>
    </row>
    <row r="7" spans="1:40" ht="34.5" customHeight="1" outlineLevel="1">
      <c r="A7" s="333"/>
      <c r="B7" s="234"/>
      <c r="C7" s="220" t="s">
        <v>104</v>
      </c>
      <c r="K7" s="235"/>
      <c r="L7" s="343" t="s">
        <v>649</v>
      </c>
      <c r="M7" s="344"/>
      <c r="N7" s="344"/>
      <c r="O7" s="344"/>
      <c r="P7" s="344"/>
      <c r="Q7" s="344"/>
      <c r="R7" s="344"/>
      <c r="S7" s="344"/>
      <c r="AF7" s="217" t="b">
        <v>0</v>
      </c>
      <c r="AG7" s="217" t="b">
        <v>0</v>
      </c>
      <c r="AH7" s="217">
        <f>COUNTIF(AF7:AG7,TRUE)</f>
        <v>0</v>
      </c>
      <c r="AI7" s="218" t="str">
        <f>_xlfn.IFS(AI4="新規","-",AH7=0,"未選択",AH7=2,"口座・住所等の変更",AND(AH7=1,AF7=TRUE),"口座の変更",AND(AH7=1,AG7=TRUE),"住所等の変更")</f>
        <v>-</v>
      </c>
    </row>
    <row r="8" spans="1:40" ht="34.5" customHeight="1" outlineLevel="1">
      <c r="A8" s="236" t="s">
        <v>77</v>
      </c>
      <c r="B8" s="454" t="s">
        <v>661</v>
      </c>
      <c r="C8" s="455"/>
      <c r="D8" s="455"/>
      <c r="E8" s="455"/>
      <c r="F8" s="455"/>
      <c r="G8" s="455"/>
      <c r="H8" s="455"/>
      <c r="I8" s="455"/>
      <c r="J8" s="455"/>
      <c r="K8" s="455"/>
      <c r="L8" s="455"/>
      <c r="M8" s="455"/>
      <c r="N8" s="455"/>
      <c r="O8" s="455"/>
      <c r="P8" s="455"/>
      <c r="Q8" s="455"/>
      <c r="R8" s="456"/>
    </row>
    <row r="9" spans="1:40" ht="35.1" customHeight="1" outlineLevel="1">
      <c r="A9" s="236" t="s">
        <v>78</v>
      </c>
      <c r="B9" s="454" t="s">
        <v>662</v>
      </c>
      <c r="C9" s="455"/>
      <c r="D9" s="455"/>
      <c r="E9" s="455"/>
      <c r="F9" s="455"/>
      <c r="G9" s="455"/>
      <c r="H9" s="455"/>
      <c r="I9" s="455"/>
      <c r="J9" s="455"/>
      <c r="K9" s="455"/>
      <c r="L9" s="455"/>
      <c r="M9" s="455"/>
      <c r="N9" s="455"/>
      <c r="O9" s="455"/>
      <c r="P9" s="455"/>
      <c r="Q9" s="455"/>
      <c r="R9" s="456"/>
      <c r="AF9" s="226" t="s">
        <v>33</v>
      </c>
      <c r="AG9" s="226" t="s">
        <v>34</v>
      </c>
      <c r="AH9" s="226" t="s">
        <v>543</v>
      </c>
      <c r="AI9" s="226" t="s">
        <v>354</v>
      </c>
      <c r="AJ9" s="226" t="s">
        <v>36</v>
      </c>
      <c r="AK9" s="226" t="s">
        <v>65</v>
      </c>
      <c r="AL9" s="237" t="s">
        <v>534</v>
      </c>
      <c r="AM9" s="226" t="s">
        <v>316</v>
      </c>
      <c r="AN9" s="226" t="s">
        <v>350</v>
      </c>
    </row>
    <row r="10" spans="1:40" ht="35.1" customHeight="1" outlineLevel="1">
      <c r="A10" s="236" t="s">
        <v>4</v>
      </c>
      <c r="B10" s="469" t="s">
        <v>663</v>
      </c>
      <c r="C10" s="470"/>
      <c r="D10" s="226" t="s">
        <v>43</v>
      </c>
      <c r="E10" s="469" t="s">
        <v>664</v>
      </c>
      <c r="F10" s="470"/>
      <c r="G10" s="226" t="s">
        <v>44</v>
      </c>
      <c r="H10" s="469" t="s">
        <v>665</v>
      </c>
      <c r="I10" s="470"/>
      <c r="J10" s="226" t="s">
        <v>45</v>
      </c>
      <c r="K10" s="345">
        <f>IF(B10="","",DATE(B10,E10,H10))</f>
        <v>45566</v>
      </c>
      <c r="L10" s="345"/>
      <c r="M10" s="345"/>
      <c r="N10" s="345"/>
      <c r="O10" s="345"/>
      <c r="P10" s="341"/>
      <c r="Q10" s="342"/>
      <c r="R10" s="342"/>
      <c r="S10" s="342"/>
      <c r="T10" s="315"/>
      <c r="U10" s="315"/>
      <c r="AF10" s="217" t="b">
        <v>0</v>
      </c>
      <c r="AG10" s="217" t="b">
        <v>0</v>
      </c>
      <c r="AH10" s="217" t="b">
        <v>1</v>
      </c>
      <c r="AI10" s="217" t="b">
        <v>0</v>
      </c>
      <c r="AJ10" s="217" t="b">
        <v>0</v>
      </c>
      <c r="AK10" s="217" t="b">
        <v>0</v>
      </c>
      <c r="AL10" s="217" t="b">
        <v>0</v>
      </c>
      <c r="AM10" s="217">
        <f>COUNTIF(AF10:AL10,TRUE)</f>
        <v>1</v>
      </c>
      <c r="AN10" s="218" t="str">
        <f>_xlfn.IFS(AM10&gt;=2,"要確認",AM10=0,"未選択",AND(AM10=1,AF10=TRUE),"常勤職員",AND(AM10=1,AG10=TRUE),"非常勤職員",AND(AM10=1,AH10=TRUE),"東京科学大学の学生",AND(AM10=1,AI10=TRUE),"患者",AND(AM10=1,AJ10=TRUE),"学外者",AND(AM10=1,AK10=TRUE),"受領代理人",AND(AM10=1,AL10=TRUE),"企業、団体等（個人事業主含む）")</f>
        <v>東京科学大学の学生</v>
      </c>
    </row>
    <row r="11" spans="1:40" ht="35.1" customHeight="1" outlineLevel="1">
      <c r="A11" s="236" t="s">
        <v>5</v>
      </c>
      <c r="B11" s="454" t="s">
        <v>686</v>
      </c>
      <c r="C11" s="455"/>
      <c r="D11" s="455"/>
      <c r="E11" s="455"/>
      <c r="F11" s="455"/>
      <c r="G11" s="455"/>
      <c r="H11" s="455"/>
      <c r="I11" s="455"/>
      <c r="J11" s="455"/>
      <c r="K11" s="466"/>
      <c r="L11" s="466"/>
      <c r="M11" s="466"/>
      <c r="N11" s="466"/>
      <c r="O11" s="467"/>
      <c r="P11" s="341"/>
      <c r="Q11" s="342"/>
      <c r="R11" s="342"/>
      <c r="S11" s="342"/>
      <c r="U11" s="239" t="s">
        <v>93</v>
      </c>
    </row>
    <row r="12" spans="1:40" ht="36" customHeight="1" outlineLevel="1">
      <c r="A12" s="332" t="s">
        <v>6</v>
      </c>
      <c r="B12" s="377" t="s">
        <v>92</v>
      </c>
      <c r="C12" s="378"/>
      <c r="D12" s="378"/>
      <c r="E12" s="379"/>
      <c r="F12" s="378"/>
      <c r="G12" s="378"/>
      <c r="H12" s="378"/>
      <c r="I12" s="378"/>
      <c r="J12" s="372" t="s">
        <v>80</v>
      </c>
      <c r="K12" s="372"/>
      <c r="L12" s="372"/>
      <c r="M12" s="372"/>
      <c r="N12" s="372"/>
      <c r="O12" s="372"/>
      <c r="P12" s="341" t="s">
        <v>81</v>
      </c>
      <c r="Q12" s="342"/>
      <c r="R12" s="342"/>
      <c r="S12" s="342"/>
      <c r="U12" s="240" t="str">
        <f>IF(B13="","",B13&amp;"-"&amp;F13)</f>
        <v>152-8550</v>
      </c>
      <c r="Y12" s="365"/>
      <c r="Z12" s="365"/>
      <c r="AA12" s="365"/>
      <c r="AB12" s="365"/>
      <c r="AC12" s="365"/>
      <c r="AD12" s="365"/>
      <c r="AE12" s="365"/>
      <c r="AF12" s="365"/>
      <c r="AG12" s="365"/>
      <c r="AH12" s="365"/>
    </row>
    <row r="13" spans="1:40" ht="36" customHeight="1" outlineLevel="1" thickBot="1">
      <c r="A13" s="407"/>
      <c r="B13" s="463" t="s">
        <v>666</v>
      </c>
      <c r="C13" s="463"/>
      <c r="D13" s="463"/>
      <c r="E13" s="309" t="s">
        <v>79</v>
      </c>
      <c r="F13" s="463" t="s">
        <v>667</v>
      </c>
      <c r="G13" s="463"/>
      <c r="H13" s="463"/>
      <c r="I13" s="463"/>
      <c r="J13" s="464" t="s">
        <v>236</v>
      </c>
      <c r="K13" s="465"/>
      <c r="L13" s="465"/>
      <c r="M13" s="465"/>
      <c r="N13" s="465"/>
      <c r="O13" s="465"/>
      <c r="P13" s="341"/>
      <c r="Q13" s="342"/>
      <c r="R13" s="342"/>
      <c r="S13" s="342"/>
      <c r="U13" s="240" t="s">
        <v>94</v>
      </c>
      <c r="Y13" s="315"/>
      <c r="Z13" s="315"/>
      <c r="AA13" s="315"/>
      <c r="AB13" s="315"/>
      <c r="AC13" s="315"/>
      <c r="AD13" s="315"/>
      <c r="AE13" s="315"/>
      <c r="AF13" s="315"/>
      <c r="AG13" s="315"/>
      <c r="AH13" s="315"/>
    </row>
    <row r="14" spans="1:40" ht="36" customHeight="1" outlineLevel="1" thickBot="1">
      <c r="A14" s="408"/>
      <c r="B14" s="405" t="s">
        <v>37</v>
      </c>
      <c r="C14" s="361"/>
      <c r="D14" s="361"/>
      <c r="E14" s="379"/>
      <c r="F14" s="406"/>
      <c r="G14" s="409" t="s">
        <v>42</v>
      </c>
      <c r="H14" s="410"/>
      <c r="I14" s="410"/>
      <c r="J14" s="378"/>
      <c r="K14" s="378"/>
      <c r="L14" s="378"/>
      <c r="M14" s="375" t="s">
        <v>38</v>
      </c>
      <c r="N14" s="375"/>
      <c r="O14" s="375"/>
      <c r="P14" s="375"/>
      <c r="Q14" s="375"/>
      <c r="R14" s="375"/>
      <c r="U14" s="241" t="e">
        <f>_xlfn.WEBSERVICE("https://api.excelapi.org/post/address?zipcode="&amp;SUBSTITUTE(U12,"-",)&amp;"&amp;parts=1")</f>
        <v>#VALUE!</v>
      </c>
      <c r="V14" s="242" t="e">
        <f>_xlfn.WEBSERVICE("https://api.excelapi.org/post/address?zipcode="&amp;SUBSTITUTE(U12,"-",)&amp;"&amp;parts=2")</f>
        <v>#VALUE!</v>
      </c>
      <c r="W14" s="243" t="e">
        <f>_xlfn.WEBSERVICE("https://api.excelapi.org/post/address?zipcode="&amp;SUBSTITUTE(U12,"-",)&amp;"&amp;parts=3")</f>
        <v>#VALUE!</v>
      </c>
    </row>
    <row r="15" spans="1:40" ht="36" customHeight="1" outlineLevel="1">
      <c r="A15" s="333"/>
      <c r="B15" s="468" t="s">
        <v>668</v>
      </c>
      <c r="C15" s="468"/>
      <c r="D15" s="468"/>
      <c r="E15" s="468"/>
      <c r="F15" s="468"/>
      <c r="G15" s="463" t="s">
        <v>669</v>
      </c>
      <c r="H15" s="463"/>
      <c r="I15" s="463"/>
      <c r="J15" s="463"/>
      <c r="K15" s="463"/>
      <c r="L15" s="463"/>
      <c r="M15" s="463" t="s">
        <v>670</v>
      </c>
      <c r="N15" s="463"/>
      <c r="O15" s="463"/>
      <c r="P15" s="463"/>
      <c r="Q15" s="463"/>
      <c r="R15" s="463"/>
      <c r="U15" s="244"/>
      <c r="W15" s="244"/>
    </row>
    <row r="16" spans="1:40" ht="34.5" customHeight="1" outlineLevel="1">
      <c r="A16" s="245" t="s">
        <v>39</v>
      </c>
      <c r="B16" s="460"/>
      <c r="C16" s="461"/>
      <c r="D16" s="461"/>
      <c r="E16" s="461"/>
      <c r="F16" s="461"/>
      <c r="G16" s="462"/>
      <c r="H16" s="366"/>
      <c r="I16" s="366"/>
      <c r="J16" s="366"/>
      <c r="K16" s="353"/>
      <c r="L16" s="353"/>
      <c r="M16" s="353"/>
      <c r="N16" s="353"/>
      <c r="O16" s="353"/>
      <c r="P16" s="344" t="s">
        <v>75</v>
      </c>
      <c r="Q16" s="344"/>
      <c r="R16" s="344"/>
      <c r="S16" s="344"/>
      <c r="T16" s="222"/>
    </row>
    <row r="17" spans="1:38" ht="34.5" customHeight="1" outlineLevel="1">
      <c r="A17" s="236" t="s">
        <v>40</v>
      </c>
      <c r="B17" s="471" t="s">
        <v>687</v>
      </c>
      <c r="C17" s="472"/>
      <c r="D17" s="472"/>
      <c r="E17" s="472"/>
      <c r="F17" s="472"/>
      <c r="G17" s="473"/>
      <c r="H17" s="367" t="s">
        <v>41</v>
      </c>
      <c r="I17" s="350"/>
      <c r="J17" s="368"/>
      <c r="K17" s="474" t="s">
        <v>688</v>
      </c>
      <c r="L17" s="475"/>
      <c r="M17" s="475"/>
      <c r="N17" s="475"/>
      <c r="O17" s="464"/>
      <c r="P17" s="344"/>
      <c r="Q17" s="344"/>
      <c r="R17" s="344"/>
      <c r="S17" s="344"/>
      <c r="T17" s="246"/>
      <c r="AF17" s="226" t="s">
        <v>372</v>
      </c>
      <c r="AG17" s="226" t="s">
        <v>373</v>
      </c>
      <c r="AH17" s="226" t="s">
        <v>316</v>
      </c>
      <c r="AI17" s="226" t="s">
        <v>350</v>
      </c>
    </row>
    <row r="18" spans="1:38" ht="35.25" customHeight="1">
      <c r="A18" s="247" t="s">
        <v>16</v>
      </c>
      <c r="B18" s="387"/>
      <c r="C18" s="387"/>
      <c r="D18" s="387"/>
      <c r="E18" s="387"/>
      <c r="F18" s="387"/>
      <c r="G18" s="387"/>
      <c r="H18" s="387"/>
      <c r="I18" s="387"/>
      <c r="J18" s="387"/>
      <c r="K18" s="387"/>
      <c r="L18" s="387"/>
      <c r="M18" s="387"/>
      <c r="N18" s="387"/>
      <c r="O18" s="387"/>
      <c r="P18" s="387"/>
      <c r="Q18" s="387"/>
      <c r="R18" s="387"/>
      <c r="S18" s="387"/>
      <c r="AF18" s="217" t="b">
        <v>1</v>
      </c>
      <c r="AG18" s="217" t="b">
        <v>0</v>
      </c>
      <c r="AH18" s="217">
        <f>COUNTIF(AF18:AG18,TRUE)</f>
        <v>1</v>
      </c>
      <c r="AI18" s="218" t="str">
        <f>_xlfn.IFS(AH18&gt;=2,"要確認",AH18=0,"未選択",AND(AH18=1,AF18=TRUE),"銀行",AND(AH18=1,AG18=TRUE),"信用金庫")</f>
        <v>銀行</v>
      </c>
    </row>
    <row r="19" spans="1:38" ht="50.25" customHeight="1" outlineLevel="1">
      <c r="A19" s="332" t="s">
        <v>8</v>
      </c>
      <c r="B19" s="457" t="s">
        <v>672</v>
      </c>
      <c r="C19" s="458"/>
      <c r="D19" s="458"/>
      <c r="E19" s="458"/>
      <c r="F19" s="458"/>
      <c r="G19" s="347" t="s">
        <v>63</v>
      </c>
      <c r="H19" s="348"/>
      <c r="I19" s="349" t="s">
        <v>90</v>
      </c>
      <c r="J19" s="350"/>
      <c r="K19" s="453" t="s">
        <v>671</v>
      </c>
      <c r="L19" s="453"/>
      <c r="M19" s="453"/>
      <c r="N19" s="453"/>
      <c r="O19" s="342" t="s">
        <v>642</v>
      </c>
      <c r="P19" s="411"/>
      <c r="Q19" s="411"/>
      <c r="R19" s="411"/>
      <c r="S19" s="411"/>
      <c r="T19" s="248"/>
      <c r="U19" s="4" t="s">
        <v>87</v>
      </c>
      <c r="V19" s="240"/>
      <c r="W19" s="240"/>
    </row>
    <row r="20" spans="1:38" ht="50.25" customHeight="1" outlineLevel="1">
      <c r="A20" s="346"/>
      <c r="B20" s="457" t="s">
        <v>673</v>
      </c>
      <c r="C20" s="458"/>
      <c r="D20" s="458"/>
      <c r="E20" s="458"/>
      <c r="F20" s="458"/>
      <c r="G20" s="347" t="s">
        <v>64</v>
      </c>
      <c r="H20" s="348"/>
      <c r="I20" s="360" t="s">
        <v>91</v>
      </c>
      <c r="J20" s="361"/>
      <c r="K20" s="453" t="s">
        <v>674</v>
      </c>
      <c r="L20" s="453"/>
      <c r="M20" s="453"/>
      <c r="N20" s="453"/>
      <c r="O20" s="411"/>
      <c r="P20" s="411"/>
      <c r="Q20" s="411"/>
      <c r="R20" s="411"/>
      <c r="S20" s="411"/>
      <c r="U20" s="176" t="str">
        <f>HYPERLINK("https://www.jp-bank.japanpost.jp/kojin/sokin/furikomi/kouza/kj_sk_fm_kz_1.html", "・　（ゆうちょ銀行）記号番号から振込用の店名・預金種目・口座番号を調べる")</f>
        <v>・　（ゆうちょ銀行）記号番号から振込用の店名・預金種目・口座番号を調べる</v>
      </c>
      <c r="V20" s="240"/>
      <c r="W20" s="240"/>
      <c r="X20" s="246"/>
      <c r="Y20" s="246"/>
      <c r="Z20" s="246"/>
      <c r="AA20" s="246"/>
      <c r="AF20" s="226" t="s">
        <v>475</v>
      </c>
      <c r="AG20" s="226" t="s">
        <v>476</v>
      </c>
      <c r="AH20" s="226" t="s">
        <v>316</v>
      </c>
      <c r="AI20" s="226" t="s">
        <v>350</v>
      </c>
    </row>
    <row r="21" spans="1:38" ht="35.1" customHeight="1" outlineLevel="1">
      <c r="A21" s="236" t="s">
        <v>9</v>
      </c>
      <c r="B21" s="231" t="s">
        <v>3</v>
      </c>
      <c r="C21" s="232" t="s">
        <v>10</v>
      </c>
      <c r="D21" s="232" t="s">
        <v>3</v>
      </c>
      <c r="E21" s="232" t="s">
        <v>11</v>
      </c>
      <c r="F21" s="249"/>
      <c r="G21" s="222" t="s">
        <v>67</v>
      </c>
      <c r="I21" s="250"/>
      <c r="J21" s="250"/>
      <c r="K21" s="250"/>
      <c r="L21" s="250"/>
      <c r="M21" s="250"/>
      <c r="N21" s="250"/>
      <c r="O21" s="250"/>
      <c r="P21" s="250"/>
      <c r="Q21" s="250"/>
      <c r="R21" s="250"/>
      <c r="U21" s="5" t="str">
        <f>HYPERLINK(_xlfn.CONCAT("http://www.google.co.jp/search?hl=ja&amp;q=銀行コード+",B19&amp;"銀行","+",B20&amp;"支店" ), "・　名称を入力した金融機関・支店名称のコードを検索(Google)")</f>
        <v>・　名称を入力した金融機関・支店名称のコードを検索(Google)</v>
      </c>
      <c r="V21" s="240"/>
      <c r="W21" s="240"/>
      <c r="AF21" s="217" t="b">
        <v>1</v>
      </c>
      <c r="AG21" s="217" t="b">
        <v>0</v>
      </c>
      <c r="AH21" s="217">
        <f>COUNTIF(AF21:AG21,TRUE)</f>
        <v>1</v>
      </c>
      <c r="AI21" s="218" t="str">
        <f>_xlfn.IFS(AH21&gt;=2,"要確認",AH21=0,"未選択",AND(AH21=1,AF21=TRUE),"普通",AND(AH21=1,AG21=TRUE),"当座")</f>
        <v>普通</v>
      </c>
    </row>
    <row r="22" spans="1:38" ht="35.1" customHeight="1" outlineLevel="1" thickBot="1">
      <c r="A22" s="227" t="s">
        <v>650</v>
      </c>
      <c r="B22" s="453" t="s">
        <v>675</v>
      </c>
      <c r="C22" s="453"/>
      <c r="D22" s="453"/>
      <c r="E22" s="453"/>
      <c r="F22" s="453"/>
      <c r="G22" s="453"/>
      <c r="H22" s="453"/>
      <c r="I22" s="251"/>
      <c r="J22" s="252"/>
      <c r="K22" s="252"/>
      <c r="L22" s="252"/>
      <c r="M22" s="252"/>
      <c r="N22" s="252"/>
      <c r="O22" s="252"/>
      <c r="P22" s="252"/>
      <c r="Q22" s="252"/>
      <c r="R22" s="252"/>
      <c r="U22" s="240" t="s">
        <v>638</v>
      </c>
      <c r="V22" s="240"/>
      <c r="W22" s="253"/>
    </row>
    <row r="23" spans="1:38" ht="35.1" customHeight="1" outlineLevel="1" thickBot="1">
      <c r="A23" s="314" t="s">
        <v>12</v>
      </c>
      <c r="B23" s="454" t="s">
        <v>661</v>
      </c>
      <c r="C23" s="455"/>
      <c r="D23" s="455"/>
      <c r="E23" s="455"/>
      <c r="F23" s="455"/>
      <c r="G23" s="455"/>
      <c r="H23" s="455"/>
      <c r="I23" s="455"/>
      <c r="J23" s="455"/>
      <c r="K23" s="455"/>
      <c r="L23" s="455"/>
      <c r="M23" s="455"/>
      <c r="N23" s="455"/>
      <c r="O23" s="455"/>
      <c r="P23" s="455"/>
      <c r="Q23" s="455"/>
      <c r="R23" s="456"/>
      <c r="U23" s="255" t="s">
        <v>682</v>
      </c>
      <c r="V23" s="256" t="s">
        <v>683</v>
      </c>
      <c r="W23" s="240"/>
      <c r="AF23" s="226" t="s">
        <v>374</v>
      </c>
      <c r="AG23" s="226" t="s">
        <v>375</v>
      </c>
      <c r="AH23" s="226" t="s">
        <v>376</v>
      </c>
      <c r="AI23" s="226" t="s">
        <v>316</v>
      </c>
      <c r="AJ23" s="226" t="s">
        <v>350</v>
      </c>
    </row>
    <row r="24" spans="1:38" ht="35.1" customHeight="1" outlineLevel="1">
      <c r="A24" s="236" t="s">
        <v>13</v>
      </c>
      <c r="B24" s="457" t="s">
        <v>662</v>
      </c>
      <c r="C24" s="458"/>
      <c r="D24" s="458"/>
      <c r="E24" s="458"/>
      <c r="F24" s="458"/>
      <c r="G24" s="458"/>
      <c r="H24" s="458"/>
      <c r="I24" s="458"/>
      <c r="J24" s="458"/>
      <c r="K24" s="458"/>
      <c r="L24" s="458"/>
      <c r="M24" s="458"/>
      <c r="N24" s="458"/>
      <c r="O24" s="458"/>
      <c r="P24" s="458"/>
      <c r="Q24" s="458"/>
      <c r="R24" s="459"/>
      <c r="V24" s="320"/>
      <c r="W24" s="320"/>
      <c r="X24" s="320"/>
      <c r="Y24" s="320"/>
      <c r="Z24" s="320"/>
      <c r="AA24" s="320"/>
      <c r="AB24" s="320"/>
      <c r="AC24" s="320"/>
      <c r="AD24" s="320"/>
      <c r="AE24" s="320"/>
      <c r="AF24" s="217" t="b">
        <v>0</v>
      </c>
      <c r="AG24" s="217" t="b">
        <v>1</v>
      </c>
      <c r="AH24" s="217" t="b">
        <v>0</v>
      </c>
      <c r="AI24" s="217">
        <f>COUNTIF(AF24:AH24,TRUE)</f>
        <v>1</v>
      </c>
      <c r="AJ24" s="218" t="str">
        <f>_xlfn.IFS(AI24&gt;=2,"要確認",AI24=0,"未選択",AND(AI24=1,AF24=TRUE),"本店",AND(AI24=1,AG24=TRUE),"支店",AND(AI24=1,AH24=TRUE),"出張所")</f>
        <v>支店</v>
      </c>
    </row>
    <row r="25" spans="1:38" ht="35.1" customHeight="1">
      <c r="A25" s="258"/>
      <c r="C25" s="259"/>
      <c r="D25" s="259"/>
      <c r="E25" s="259"/>
      <c r="F25" s="259"/>
      <c r="G25" s="259"/>
      <c r="H25" s="259"/>
      <c r="I25" s="259"/>
      <c r="J25" s="259"/>
      <c r="K25" s="259"/>
      <c r="L25" s="259"/>
      <c r="M25" s="259"/>
      <c r="N25" s="259"/>
      <c r="O25" s="259"/>
      <c r="P25" s="259"/>
      <c r="Q25" s="259"/>
      <c r="R25" s="259"/>
      <c r="U25" s="424" t="s">
        <v>639</v>
      </c>
      <c r="V25" s="424"/>
      <c r="W25" s="424"/>
      <c r="X25" s="424"/>
      <c r="Y25" s="424"/>
      <c r="Z25" s="424"/>
      <c r="AA25" s="424"/>
      <c r="AB25" s="424"/>
      <c r="AC25" s="320"/>
      <c r="AD25" s="320"/>
      <c r="AE25" s="320"/>
      <c r="AF25" s="320"/>
    </row>
    <row r="26" spans="1:38" ht="18.75" customHeight="1" outlineLevel="1">
      <c r="A26" s="260" t="s">
        <v>84</v>
      </c>
      <c r="B26" s="316"/>
      <c r="C26" s="316"/>
      <c r="D26" s="316"/>
      <c r="E26" s="316"/>
      <c r="F26" s="316"/>
      <c r="G26" s="316"/>
      <c r="H26" s="316"/>
      <c r="I26" s="316"/>
      <c r="J26" s="316"/>
      <c r="K26" s="316"/>
      <c r="L26" s="316"/>
      <c r="M26" s="316"/>
      <c r="N26" s="316"/>
      <c r="O26" s="316"/>
      <c r="P26" s="316"/>
      <c r="Q26" s="316"/>
      <c r="R26" s="316"/>
      <c r="S26" s="316"/>
      <c r="AF26" s="226" t="s">
        <v>18</v>
      </c>
      <c r="AG26" s="226" t="s">
        <v>19</v>
      </c>
      <c r="AH26" s="226" t="s">
        <v>359</v>
      </c>
      <c r="AI26" s="226" t="s">
        <v>360</v>
      </c>
      <c r="AJ26" s="226" t="s">
        <v>22</v>
      </c>
      <c r="AK26" s="226" t="s">
        <v>316</v>
      </c>
      <c r="AL26" s="226" t="s">
        <v>350</v>
      </c>
    </row>
    <row r="27" spans="1:38" ht="32.25" customHeight="1" outlineLevel="1">
      <c r="A27" s="236" t="s">
        <v>17</v>
      </c>
      <c r="B27" s="228" t="s">
        <v>3</v>
      </c>
      <c r="C27" s="331" t="s">
        <v>18</v>
      </c>
      <c r="D27" s="331"/>
      <c r="E27" s="229" t="s">
        <v>3</v>
      </c>
      <c r="F27" s="331" t="s">
        <v>19</v>
      </c>
      <c r="G27" s="331"/>
      <c r="H27" s="229" t="s">
        <v>3</v>
      </c>
      <c r="I27" s="331" t="s">
        <v>20</v>
      </c>
      <c r="J27" s="331"/>
      <c r="K27" s="229" t="s">
        <v>3</v>
      </c>
      <c r="L27" s="415" t="s">
        <v>21</v>
      </c>
      <c r="M27" s="415"/>
      <c r="N27" s="229" t="s">
        <v>3</v>
      </c>
      <c r="O27" s="415" t="s">
        <v>22</v>
      </c>
      <c r="P27" s="420"/>
      <c r="Q27" s="262" t="s">
        <v>3</v>
      </c>
      <c r="R27" s="263"/>
      <c r="AF27" s="217" t="b">
        <v>0</v>
      </c>
      <c r="AG27" s="217" t="b">
        <v>0</v>
      </c>
      <c r="AH27" s="217" t="b">
        <v>0</v>
      </c>
      <c r="AI27" s="217" t="b">
        <v>0</v>
      </c>
      <c r="AJ27" s="217" t="b">
        <v>0</v>
      </c>
      <c r="AK27" s="217">
        <f>COUNTIF(AF27:AJ27,TRUE)</f>
        <v>0</v>
      </c>
      <c r="AL27" s="218" t="str">
        <f>_xlfn.IFS(AK27&gt;=2,"要確認",AK27=0,"未選択",AND(AK27=1,AF27=TRUE),"大企業",AND(AK27=1,AG27=TRUE),"中小企業",AND(AK27=1,AH27=TRUE),"国等",AND(AK27=1,AI27=TRUE),"公共法人等",AND(AK27=1,AJ27=TRUE),"その他")</f>
        <v>未選択</v>
      </c>
    </row>
    <row r="28" spans="1:38" ht="78" customHeight="1" outlineLevel="1">
      <c r="A28" s="264"/>
      <c r="B28" s="387" t="s">
        <v>89</v>
      </c>
      <c r="C28" s="387"/>
      <c r="D28" s="387"/>
      <c r="E28" s="387"/>
      <c r="F28" s="387"/>
      <c r="G28" s="387"/>
      <c r="H28" s="387"/>
      <c r="I28" s="387"/>
      <c r="J28" s="387"/>
      <c r="K28" s="387"/>
      <c r="L28" s="387"/>
      <c r="M28" s="387"/>
      <c r="N28" s="387"/>
      <c r="O28" s="387"/>
      <c r="P28" s="387"/>
      <c r="Q28" s="387"/>
      <c r="R28" s="387"/>
      <c r="S28" s="387"/>
    </row>
    <row r="29" spans="1:38" ht="32.25" customHeight="1" outlineLevel="1">
      <c r="A29" s="398" t="s">
        <v>51</v>
      </c>
      <c r="B29" s="349" t="s">
        <v>72</v>
      </c>
      <c r="C29" s="403"/>
      <c r="D29" s="403"/>
      <c r="E29" s="404"/>
      <c r="F29" s="265"/>
      <c r="G29" s="266" t="s">
        <v>73</v>
      </c>
      <c r="H29" s="267"/>
      <c r="I29" s="267"/>
      <c r="J29" s="266" t="s">
        <v>74</v>
      </c>
      <c r="K29" s="230"/>
      <c r="L29" s="349" t="s">
        <v>52</v>
      </c>
      <c r="M29" s="403"/>
      <c r="N29" s="403"/>
      <c r="O29" s="403"/>
      <c r="P29" s="417"/>
      <c r="Q29" s="418"/>
      <c r="R29" s="419"/>
      <c r="AF29" s="226" t="s">
        <v>73</v>
      </c>
      <c r="AG29" s="226" t="s">
        <v>74</v>
      </c>
      <c r="AH29" s="226" t="s">
        <v>316</v>
      </c>
      <c r="AI29" s="226" t="s">
        <v>350</v>
      </c>
    </row>
    <row r="30" spans="1:38" ht="32.25" customHeight="1" outlineLevel="1">
      <c r="A30" s="399"/>
      <c r="B30" s="349" t="s">
        <v>659</v>
      </c>
      <c r="C30" s="403"/>
      <c r="D30" s="403"/>
      <c r="E30" s="404"/>
      <c r="F30" s="388"/>
      <c r="G30" s="390"/>
      <c r="H30" s="226" t="s">
        <v>43</v>
      </c>
      <c r="I30" s="388"/>
      <c r="J30" s="390"/>
      <c r="K30" s="226" t="s">
        <v>44</v>
      </c>
      <c r="L30" s="388"/>
      <c r="M30" s="416"/>
      <c r="N30" s="268" t="s">
        <v>45</v>
      </c>
      <c r="O30" s="315"/>
      <c r="P30" s="315"/>
      <c r="Q30" s="315"/>
      <c r="R30" s="315"/>
      <c r="AF30" s="217" t="b">
        <v>0</v>
      </c>
      <c r="AG30" s="217" t="b">
        <v>0</v>
      </c>
      <c r="AH30" s="217">
        <f>COUNTIF(AF30:AG30,TRUE)</f>
        <v>0</v>
      </c>
      <c r="AI30" s="218" t="str">
        <f>_xlfn.IFS(AH30&gt;=2,"要確認",AH30=0,"未選択",AND(AH30=1,AF30=TRUE),"登録あり",AND(AH30=1,AG30=TRUE),"登録なし")</f>
        <v>未選択</v>
      </c>
    </row>
    <row r="31" spans="1:38" ht="32.25" customHeight="1" outlineLevel="1">
      <c r="A31" s="399"/>
      <c r="B31" s="367" t="s">
        <v>53</v>
      </c>
      <c r="C31" s="350"/>
      <c r="D31" s="350"/>
      <c r="E31" s="350"/>
      <c r="F31" s="269"/>
      <c r="G31" s="270" t="s">
        <v>54</v>
      </c>
      <c r="H31" s="270"/>
      <c r="I31" s="270" t="s">
        <v>55</v>
      </c>
      <c r="J31" s="270"/>
      <c r="K31" s="271" t="s">
        <v>23</v>
      </c>
      <c r="L31" s="272"/>
      <c r="M31" s="273"/>
      <c r="N31" s="274"/>
      <c r="O31" s="274"/>
      <c r="P31" s="274"/>
      <c r="Q31" s="274"/>
      <c r="R31" s="274"/>
      <c r="T31" s="220" t="s">
        <v>24</v>
      </c>
    </row>
    <row r="32" spans="1:38" ht="33.75" customHeight="1" outlineLevel="1">
      <c r="A32" s="398" t="s">
        <v>50</v>
      </c>
      <c r="B32" s="401" t="s">
        <v>46</v>
      </c>
      <c r="C32" s="402"/>
      <c r="D32" s="402"/>
      <c r="E32" s="425"/>
      <c r="F32" s="228"/>
      <c r="G32" s="229" t="s">
        <v>14</v>
      </c>
      <c r="H32" s="229"/>
      <c r="I32" s="230" t="s">
        <v>15</v>
      </c>
      <c r="J32" s="384" t="s">
        <v>68</v>
      </c>
      <c r="K32" s="385"/>
      <c r="L32" s="385"/>
      <c r="M32" s="385"/>
      <c r="N32" s="385"/>
      <c r="O32" s="385"/>
      <c r="P32" s="385"/>
      <c r="Q32" s="385"/>
      <c r="R32" s="385"/>
      <c r="S32" s="385"/>
      <c r="AF32" s="226" t="s">
        <v>54</v>
      </c>
      <c r="AG32" s="226" t="s">
        <v>55</v>
      </c>
      <c r="AH32" s="226" t="s">
        <v>23</v>
      </c>
      <c r="AI32" s="226" t="s">
        <v>316</v>
      </c>
      <c r="AJ32" s="226" t="s">
        <v>350</v>
      </c>
    </row>
    <row r="33" spans="1:36" ht="34.5" customHeight="1" outlineLevel="1">
      <c r="A33" s="399"/>
      <c r="B33" s="401" t="s">
        <v>47</v>
      </c>
      <c r="C33" s="402"/>
      <c r="D33" s="402"/>
      <c r="E33" s="402"/>
      <c r="F33" s="381"/>
      <c r="G33" s="382"/>
      <c r="H33" s="382"/>
      <c r="I33" s="382"/>
      <c r="J33" s="382"/>
      <c r="K33" s="382"/>
      <c r="L33" s="382"/>
      <c r="M33" s="382"/>
      <c r="N33" s="382"/>
      <c r="O33" s="383"/>
      <c r="P33" s="386" t="s">
        <v>83</v>
      </c>
      <c r="Q33" s="387"/>
      <c r="R33" s="387"/>
      <c r="S33" s="387"/>
      <c r="AF33" s="217" t="b">
        <v>0</v>
      </c>
      <c r="AG33" s="217" t="b">
        <v>0</v>
      </c>
      <c r="AH33" s="217" t="b">
        <v>0</v>
      </c>
      <c r="AI33" s="217">
        <f>COUNTIF(AF33:AH33,TRUE)</f>
        <v>0</v>
      </c>
      <c r="AJ33" s="218" t="str">
        <f>_xlfn.IFS(AI33&gt;=2,"要確認",AI33=0,"未選択",AND(AI33=1,AF33=TRUE),"課税",AND(AI33=1,AG33=TRUE),"免税",AND(AI33=1,AH33=TRUE),"対象外")</f>
        <v>未選択</v>
      </c>
    </row>
    <row r="34" spans="1:36" ht="34.5" customHeight="1" outlineLevel="1">
      <c r="A34" s="399"/>
      <c r="B34" s="401" t="s">
        <v>48</v>
      </c>
      <c r="C34" s="402"/>
      <c r="D34" s="402"/>
      <c r="E34" s="425"/>
      <c r="F34" s="381"/>
      <c r="G34" s="382"/>
      <c r="H34" s="382"/>
      <c r="I34" s="382"/>
      <c r="J34" s="382"/>
      <c r="K34" s="382"/>
      <c r="L34" s="382"/>
      <c r="M34" s="382"/>
      <c r="N34" s="382"/>
      <c r="O34" s="383"/>
      <c r="P34" s="386"/>
      <c r="Q34" s="387"/>
      <c r="R34" s="387"/>
      <c r="S34" s="387"/>
    </row>
    <row r="35" spans="1:36" ht="34.5" customHeight="1" outlineLevel="1">
      <c r="A35" s="400"/>
      <c r="B35" s="426" t="s">
        <v>49</v>
      </c>
      <c r="C35" s="427"/>
      <c r="D35" s="427"/>
      <c r="E35" s="428"/>
      <c r="F35" s="381"/>
      <c r="G35" s="382"/>
      <c r="H35" s="382"/>
      <c r="I35" s="382"/>
      <c r="J35" s="382"/>
      <c r="K35" s="382"/>
      <c r="L35" s="382"/>
      <c r="M35" s="382"/>
      <c r="N35" s="382"/>
      <c r="O35" s="383"/>
      <c r="P35" s="386"/>
      <c r="Q35" s="387"/>
      <c r="R35" s="387"/>
      <c r="S35" s="387"/>
      <c r="AF35" s="226" t="s">
        <v>377</v>
      </c>
      <c r="AG35" s="226" t="s">
        <v>368</v>
      </c>
      <c r="AH35" s="226" t="s">
        <v>316</v>
      </c>
      <c r="AI35" s="226" t="s">
        <v>350</v>
      </c>
    </row>
    <row r="36" spans="1:36" ht="34.5" customHeight="1" outlineLevel="1">
      <c r="A36" s="236" t="s">
        <v>82</v>
      </c>
      <c r="B36" s="381"/>
      <c r="C36" s="382"/>
      <c r="D36" s="382"/>
      <c r="E36" s="382"/>
      <c r="F36" s="382"/>
      <c r="G36" s="382"/>
      <c r="H36" s="383"/>
      <c r="I36" s="275"/>
      <c r="J36" s="275"/>
      <c r="K36" s="275"/>
      <c r="M36" s="222"/>
      <c r="N36" s="222"/>
      <c r="O36" s="222"/>
      <c r="P36" s="222"/>
      <c r="AF36" s="217" t="b">
        <v>0</v>
      </c>
      <c r="AG36" s="217" t="b">
        <v>0</v>
      </c>
      <c r="AH36" s="217">
        <f>COUNTIF(AF36:AG36,TRUE)</f>
        <v>0</v>
      </c>
      <c r="AI36" s="218" t="str">
        <f>_xlfn.IFS(AH36&gt;=2,"要確認",AH36=0,"未選択",AND(AH36=1,AF36=TRUE),"メール必要",AND(AH36=1,AG36=TRUE),"メール不要")</f>
        <v>未選択</v>
      </c>
    </row>
    <row r="37" spans="1:36" ht="20.100000000000001" customHeight="1"/>
    <row r="38" spans="1:36" ht="20.100000000000001" customHeight="1" outlineLevel="1">
      <c r="A38" s="391" t="s">
        <v>60</v>
      </c>
      <c r="B38" s="391"/>
      <c r="C38" s="391"/>
    </row>
    <row r="39" spans="1:36" ht="30" customHeight="1" outlineLevel="1">
      <c r="A39" s="236" t="s">
        <v>56</v>
      </c>
      <c r="B39" s="392"/>
      <c r="C39" s="393"/>
      <c r="D39" s="393"/>
      <c r="E39" s="393"/>
      <c r="F39" s="393"/>
      <c r="G39" s="394"/>
      <c r="H39" s="380" t="s">
        <v>69</v>
      </c>
      <c r="I39" s="365"/>
      <c r="J39" s="365"/>
      <c r="K39" s="365"/>
      <c r="L39" s="365"/>
      <c r="M39" s="365"/>
      <c r="N39" s="365"/>
      <c r="O39" s="365"/>
      <c r="P39" s="365"/>
      <c r="Q39" s="365"/>
      <c r="R39" s="365"/>
    </row>
    <row r="40" spans="1:36" ht="30" customHeight="1" outlineLevel="1">
      <c r="A40" s="236" t="s">
        <v>57</v>
      </c>
      <c r="B40" s="395"/>
      <c r="C40" s="396"/>
      <c r="D40" s="396"/>
      <c r="E40" s="396"/>
      <c r="F40" s="396"/>
      <c r="G40" s="397"/>
      <c r="H40" s="380"/>
      <c r="I40" s="365"/>
      <c r="J40" s="365"/>
      <c r="K40" s="365"/>
      <c r="L40" s="365"/>
      <c r="M40" s="365"/>
      <c r="N40" s="365"/>
      <c r="O40" s="365"/>
      <c r="P40" s="365"/>
      <c r="Q40" s="365"/>
      <c r="R40" s="365"/>
    </row>
    <row r="41" spans="1:36" ht="35.1" customHeight="1" outlineLevel="1">
      <c r="A41" s="236" t="s">
        <v>28</v>
      </c>
      <c r="B41" s="228" t="s">
        <v>3</v>
      </c>
      <c r="C41" s="229" t="s">
        <v>29</v>
      </c>
      <c r="D41" s="229"/>
      <c r="E41" s="229" t="s">
        <v>3</v>
      </c>
      <c r="F41" s="229" t="s">
        <v>30</v>
      </c>
      <c r="G41" s="229"/>
      <c r="H41" s="229" t="s">
        <v>3</v>
      </c>
      <c r="I41" s="229" t="s">
        <v>31</v>
      </c>
      <c r="J41" s="318"/>
      <c r="K41" s="380" t="s">
        <v>70</v>
      </c>
      <c r="L41" s="365"/>
      <c r="M41" s="365"/>
      <c r="N41" s="365"/>
      <c r="O41" s="365"/>
      <c r="P41" s="365"/>
      <c r="Q41" s="365"/>
      <c r="R41" s="365"/>
      <c r="S41" s="365"/>
      <c r="AF41" s="226" t="s">
        <v>369</v>
      </c>
      <c r="AG41" s="226" t="s">
        <v>370</v>
      </c>
      <c r="AH41" s="226" t="s">
        <v>371</v>
      </c>
      <c r="AI41" s="226" t="s">
        <v>316</v>
      </c>
      <c r="AJ41" s="226" t="s">
        <v>350</v>
      </c>
    </row>
    <row r="42" spans="1:36" ht="34.5" customHeight="1" outlineLevel="1">
      <c r="A42" s="227" t="s">
        <v>95</v>
      </c>
      <c r="B42" s="388"/>
      <c r="C42" s="389"/>
      <c r="D42" s="389"/>
      <c r="E42" s="389"/>
      <c r="F42" s="389"/>
      <c r="G42" s="389"/>
      <c r="H42" s="389"/>
      <c r="I42" s="389"/>
      <c r="J42" s="389"/>
      <c r="K42" s="390"/>
      <c r="L42" s="380" t="s">
        <v>76</v>
      </c>
      <c r="M42" s="365"/>
      <c r="N42" s="365"/>
      <c r="O42" s="365"/>
      <c r="P42" s="365"/>
      <c r="Q42" s="365"/>
      <c r="R42" s="365"/>
      <c r="S42" s="365"/>
      <c r="T42" s="277"/>
      <c r="U42" s="277"/>
      <c r="V42" s="277"/>
      <c r="W42" s="277"/>
      <c r="AF42" s="217" t="b">
        <v>1</v>
      </c>
      <c r="AG42" s="217" t="b">
        <v>0</v>
      </c>
      <c r="AH42" s="217" t="b">
        <v>0</v>
      </c>
      <c r="AI42" s="217">
        <f>COUNTIF(AF42:AH42,TRUE)</f>
        <v>1</v>
      </c>
      <c r="AJ42" s="218" t="str">
        <f>_xlfn.IFS(AI42&gt;=2,"要確認",AI42=0,"未選択",AND(AI42=1,AF42=TRUE),"銀行振込",AND(AI42=1,AG42=TRUE),"窓口払",AND(AI42=1,AH42=TRUE),"口座引落")</f>
        <v>銀行振込</v>
      </c>
    </row>
    <row r="43" spans="1:36" ht="35.1" customHeight="1" outlineLevel="1">
      <c r="A43" s="227" t="s">
        <v>58</v>
      </c>
      <c r="B43" s="381"/>
      <c r="C43" s="382"/>
      <c r="D43" s="382"/>
      <c r="E43" s="382"/>
      <c r="F43" s="382"/>
      <c r="G43" s="382"/>
      <c r="H43" s="382"/>
      <c r="I43" s="382"/>
      <c r="J43" s="382"/>
      <c r="K43" s="382"/>
      <c r="L43" s="382"/>
      <c r="M43" s="382"/>
      <c r="N43" s="382"/>
      <c r="O43" s="383"/>
      <c r="P43" s="380" t="s">
        <v>85</v>
      </c>
      <c r="Q43" s="365"/>
      <c r="R43" s="365"/>
      <c r="S43" s="278"/>
      <c r="T43" s="278"/>
    </row>
    <row r="44" spans="1:36" ht="35.1" customHeight="1" outlineLevel="1">
      <c r="A44" s="227" t="s">
        <v>59</v>
      </c>
      <c r="B44" s="381"/>
      <c r="C44" s="382"/>
      <c r="D44" s="382"/>
      <c r="E44" s="382"/>
      <c r="F44" s="382"/>
      <c r="G44" s="382"/>
      <c r="H44" s="382"/>
      <c r="I44" s="382"/>
      <c r="J44" s="382"/>
      <c r="K44" s="382"/>
      <c r="L44" s="382"/>
      <c r="M44" s="382"/>
      <c r="N44" s="382"/>
      <c r="O44" s="383"/>
      <c r="P44" s="380"/>
      <c r="Q44" s="365"/>
      <c r="R44" s="365"/>
      <c r="S44" s="278"/>
      <c r="T44" s="278"/>
    </row>
    <row r="45" spans="1:36" ht="22.5" customHeight="1" thickBot="1">
      <c r="P45" s="220" t="s">
        <v>0</v>
      </c>
    </row>
    <row r="46" spans="1:36" ht="30" customHeight="1">
      <c r="A46" s="279" t="s">
        <v>651</v>
      </c>
      <c r="B46" s="305"/>
      <c r="C46" s="305"/>
      <c r="D46" s="305"/>
      <c r="E46" s="305"/>
      <c r="F46" s="305"/>
      <c r="G46" s="305"/>
      <c r="H46" s="305"/>
      <c r="I46" s="305"/>
      <c r="J46" s="305"/>
      <c r="K46" s="305"/>
      <c r="L46" s="305"/>
      <c r="M46" s="305"/>
      <c r="N46" s="305"/>
      <c r="O46" s="305"/>
      <c r="P46" s="305"/>
      <c r="Q46" s="305"/>
      <c r="R46" s="280"/>
    </row>
    <row r="47" spans="1:36" ht="30" customHeight="1">
      <c r="A47" s="423" t="s">
        <v>61</v>
      </c>
      <c r="B47" s="423"/>
      <c r="C47" s="423"/>
      <c r="D47" s="423"/>
      <c r="E47" s="423"/>
      <c r="F47" s="423"/>
      <c r="G47" s="423"/>
      <c r="H47" s="423"/>
      <c r="I47" s="423"/>
      <c r="J47" s="423"/>
      <c r="K47" s="423"/>
      <c r="L47" s="423"/>
      <c r="M47" s="423"/>
      <c r="N47" s="423"/>
      <c r="O47" s="423"/>
      <c r="P47" s="423"/>
      <c r="Q47" s="319"/>
      <c r="R47" s="307"/>
    </row>
    <row r="48" spans="1:36" ht="24.95" customHeight="1">
      <c r="A48" s="281" t="s">
        <v>62</v>
      </c>
      <c r="B48" s="282"/>
      <c r="C48" s="282"/>
      <c r="D48" s="282"/>
      <c r="E48" s="282"/>
      <c r="F48" s="282"/>
      <c r="G48" s="282"/>
      <c r="H48" s="282"/>
      <c r="I48" s="282"/>
      <c r="J48" s="282"/>
      <c r="K48" s="282"/>
      <c r="L48" s="282"/>
      <c r="M48" s="282"/>
      <c r="N48" s="282"/>
      <c r="O48" s="282"/>
      <c r="P48" s="282"/>
      <c r="Q48" s="282"/>
      <c r="R48" s="283"/>
    </row>
    <row r="49" spans="1:18" ht="24.95" customHeight="1">
      <c r="A49" s="284" t="s">
        <v>86</v>
      </c>
      <c r="B49" s="282"/>
      <c r="C49" s="282"/>
      <c r="D49" s="282"/>
      <c r="E49" s="282"/>
      <c r="F49" s="282"/>
      <c r="G49" s="282"/>
      <c r="H49" s="282"/>
      <c r="I49" s="282"/>
      <c r="J49" s="282"/>
      <c r="K49" s="282"/>
      <c r="L49" s="282"/>
      <c r="M49" s="282"/>
      <c r="N49" s="282"/>
      <c r="O49" s="282"/>
      <c r="P49" s="282"/>
      <c r="Q49" s="282"/>
      <c r="R49" s="283"/>
    </row>
    <row r="50" spans="1:18" ht="24.95" customHeight="1">
      <c r="A50" s="284"/>
      <c r="B50" s="282"/>
      <c r="C50" s="282"/>
      <c r="D50" s="282"/>
      <c r="E50" s="282"/>
      <c r="F50" s="282"/>
      <c r="G50" s="282"/>
      <c r="H50" s="282"/>
      <c r="I50" s="282"/>
      <c r="J50" s="282"/>
      <c r="K50" s="282"/>
      <c r="L50" s="282"/>
      <c r="M50" s="282"/>
      <c r="N50" s="282"/>
      <c r="O50" s="282"/>
      <c r="P50" s="282"/>
      <c r="Q50" s="282"/>
      <c r="R50" s="283"/>
    </row>
    <row r="51" spans="1:18" ht="24.95" customHeight="1" thickBot="1">
      <c r="A51" s="285" t="s">
        <v>641</v>
      </c>
      <c r="B51" s="286"/>
      <c r="C51" s="286"/>
      <c r="D51" s="286"/>
      <c r="E51" s="286"/>
      <c r="F51" s="286"/>
      <c r="G51" s="286"/>
      <c r="H51" s="286"/>
      <c r="I51" s="286"/>
      <c r="J51" s="286"/>
      <c r="K51" s="286"/>
      <c r="L51" s="286"/>
      <c r="M51" s="286"/>
      <c r="N51" s="286"/>
      <c r="O51" s="286"/>
      <c r="P51" s="286"/>
      <c r="Q51" s="286"/>
      <c r="R51" s="287"/>
    </row>
    <row r="52" spans="1:18" ht="15" customHeight="1">
      <c r="A52" s="288"/>
      <c r="B52" s="288"/>
      <c r="C52" s="288"/>
      <c r="D52" s="288"/>
      <c r="E52" s="288"/>
      <c r="F52" s="288"/>
      <c r="G52" s="288"/>
      <c r="H52" s="288"/>
      <c r="I52" s="288"/>
      <c r="J52" s="288"/>
      <c r="K52" s="288"/>
      <c r="L52" s="288"/>
      <c r="M52" s="288"/>
      <c r="N52" s="288"/>
      <c r="O52" s="288"/>
      <c r="P52" s="288"/>
      <c r="Q52" s="288"/>
      <c r="R52" s="288"/>
    </row>
    <row r="53" spans="1:18" ht="35.1" customHeight="1"/>
  </sheetData>
  <sheetProtection selectLockedCells="1"/>
  <mergeCells count="88">
    <mergeCell ref="D1:M2"/>
    <mergeCell ref="M3:O3"/>
    <mergeCell ref="P3:R3"/>
    <mergeCell ref="B4:R4"/>
    <mergeCell ref="A6:A7"/>
    <mergeCell ref="L7:S7"/>
    <mergeCell ref="B8:R8"/>
    <mergeCell ref="B9:R9"/>
    <mergeCell ref="B10:C10"/>
    <mergeCell ref="E10:F10"/>
    <mergeCell ref="H10:I10"/>
    <mergeCell ref="K10:O10"/>
    <mergeCell ref="P10:S10"/>
    <mergeCell ref="B11:O11"/>
    <mergeCell ref="P11:S11"/>
    <mergeCell ref="A12:A15"/>
    <mergeCell ref="B12:I12"/>
    <mergeCell ref="J12:O12"/>
    <mergeCell ref="P12:S13"/>
    <mergeCell ref="B15:F15"/>
    <mergeCell ref="G15:L15"/>
    <mergeCell ref="M15:R15"/>
    <mergeCell ref="Y12:AH12"/>
    <mergeCell ref="B13:D13"/>
    <mergeCell ref="F13:I13"/>
    <mergeCell ref="J13:O13"/>
    <mergeCell ref="B14:F14"/>
    <mergeCell ref="G14:L14"/>
    <mergeCell ref="M14:R14"/>
    <mergeCell ref="B16:G16"/>
    <mergeCell ref="H16:J16"/>
    <mergeCell ref="K16:O16"/>
    <mergeCell ref="P16:S17"/>
    <mergeCell ref="B17:G17"/>
    <mergeCell ref="H17:J17"/>
    <mergeCell ref="K17:O17"/>
    <mergeCell ref="B18:S18"/>
    <mergeCell ref="A19:A20"/>
    <mergeCell ref="B19:F19"/>
    <mergeCell ref="G19:H19"/>
    <mergeCell ref="I19:J19"/>
    <mergeCell ref="K19:N19"/>
    <mergeCell ref="O19:S20"/>
    <mergeCell ref="B20:F20"/>
    <mergeCell ref="G20:H20"/>
    <mergeCell ref="I20:J20"/>
    <mergeCell ref="K20:N20"/>
    <mergeCell ref="B22:H22"/>
    <mergeCell ref="B23:R23"/>
    <mergeCell ref="B24:R24"/>
    <mergeCell ref="U25:AB25"/>
    <mergeCell ref="B28:S28"/>
    <mergeCell ref="C27:D27"/>
    <mergeCell ref="F27:G27"/>
    <mergeCell ref="I27:J27"/>
    <mergeCell ref="L27:M27"/>
    <mergeCell ref="O27:P27"/>
    <mergeCell ref="A29:A31"/>
    <mergeCell ref="B29:E29"/>
    <mergeCell ref="L29:O29"/>
    <mergeCell ref="P29:R29"/>
    <mergeCell ref="B30:E30"/>
    <mergeCell ref="F30:G30"/>
    <mergeCell ref="I30:J30"/>
    <mergeCell ref="L30:M30"/>
    <mergeCell ref="B31:E31"/>
    <mergeCell ref="A32:A35"/>
    <mergeCell ref="B32:E32"/>
    <mergeCell ref="J32:S32"/>
    <mergeCell ref="B33:E33"/>
    <mergeCell ref="F33:O33"/>
    <mergeCell ref="P33:S35"/>
    <mergeCell ref="B34:E34"/>
    <mergeCell ref="F34:O34"/>
    <mergeCell ref="B35:E35"/>
    <mergeCell ref="F35:O35"/>
    <mergeCell ref="A47:P47"/>
    <mergeCell ref="B36:H36"/>
    <mergeCell ref="A38:C38"/>
    <mergeCell ref="B39:G39"/>
    <mergeCell ref="H39:R40"/>
    <mergeCell ref="B40:G40"/>
    <mergeCell ref="K41:S41"/>
    <mergeCell ref="B42:K42"/>
    <mergeCell ref="L42:S42"/>
    <mergeCell ref="B43:O43"/>
    <mergeCell ref="P43:R44"/>
    <mergeCell ref="B44:O44"/>
  </mergeCells>
  <phoneticPr fontId="2"/>
  <conditionalFormatting sqref="A27:T36">
    <cfRule type="expression" dxfId="28" priority="6">
      <formula>$AN$10&lt;&gt;"企業、団体等（個人事業主含む）"</formula>
    </cfRule>
  </conditionalFormatting>
  <conditionalFormatting sqref="U23">
    <cfRule type="containsText" dxfId="27" priority="7" operator="containsText" text="要確認">
      <formula>NOT(ISERROR(SEARCH("要確認",U23)))</formula>
    </cfRule>
  </conditionalFormatting>
  <conditionalFormatting sqref="B16:G16">
    <cfRule type="expression" dxfId="26" priority="5">
      <formula>OR($AN$10=$AH$9,$AN$10=$AI$9,$AN$10=$AJ$9,$AN$10=$AL$9)</formula>
    </cfRule>
  </conditionalFormatting>
  <conditionalFormatting sqref="B17:G17">
    <cfRule type="expression" dxfId="25" priority="4">
      <formula>$AN$10&lt;&gt;"東京科学大学の学生"</formula>
    </cfRule>
  </conditionalFormatting>
  <conditionalFormatting sqref="B10:J10">
    <cfRule type="expression" dxfId="24" priority="3">
      <formula>OR($AN$10=$AK$9,$AN$10=$AL$9)</formula>
    </cfRule>
  </conditionalFormatting>
  <conditionalFormatting sqref="B11:O11">
    <cfRule type="expression" dxfId="23" priority="2">
      <formula>$AN$10=$AL$9</formula>
    </cfRule>
  </conditionalFormatting>
  <conditionalFormatting sqref="K17:O17">
    <cfRule type="expression" dxfId="22" priority="1">
      <formula>OR($AN$10=$AL$9,$AN$10=$AK$9)</formula>
    </cfRule>
  </conditionalFormatting>
  <dataValidations count="4">
    <dataValidation imeMode="fullKatakana" allowBlank="1" showInputMessage="1" showErrorMessage="1" promptTitle="ーーーーーーーーーーーーーーーーーーーーーーー" prompt="カナには法人格（カブシキガイシャ等）は記載不要です。" sqref="B9:R9" xr:uid="{0E06D3A0-EF2F-455D-9907-7563EBA4D633}"/>
    <dataValidation imeMode="fullKatakana" allowBlank="1" showInputMessage="1" showErrorMessage="1" promptTitle="ーーーーーーーーーーーーーーーーーーーーーーーーーーーーーーーー" prompt="･姓と名の間にスペースを入れてください｡_x000a__x000a_・法人格は略語を用いて記載してください。_x000a_【例】_x000a_・株式会社東科商事　→　カ）トウカシヨウジ_x000a_･東科商事株式会社　→　トウカシヨウジ（カ_x000a_・東科商事株式会社　大岡山支店　→　トウカシヨウジ（カ）オオオカヤマシテン" sqref="B24:R24" xr:uid="{57AF9225-CA8D-406C-802F-C8172CFB145F}"/>
    <dataValidation imeMode="fullKatakana" allowBlank="1" showInputMessage="1" showErrorMessage="1" sqref="B44 B25:R25 B8:R8 B23:R23" xr:uid="{A1B6B79E-F1E5-4434-8A65-E350963BF273}"/>
    <dataValidation imeMode="disabled" allowBlank="1" showInputMessage="1" showErrorMessage="1" sqref="H10:I10 E10:F10 B10:C10 B13 F29 B36 K19 F13 B22:H22 H33:O35 F30:G30 L30:M30 I30:J30 B18:G18 B16:B17 B42 B32:G35" xr:uid="{827200AD-5B1C-47E9-98EF-C50C5D916D82}"/>
  </dataValidations>
  <hyperlinks>
    <hyperlink ref="U19" r:id="rId1" display="金融機関コード検索／Bank code serch" xr:uid="{0CF8EF77-4E13-4A17-9EA1-DCA7E7A8B117}"/>
    <hyperlink ref="A47" r:id="rId2" xr:uid="{F35E4A72-A666-4A0F-BC00-8B18E60E29E6}"/>
  </hyperlinks>
  <printOptions horizontalCentered="1"/>
  <pageMargins left="0.31496062992125984" right="0.27559055118110237" top="0.39370078740157483" bottom="0.23622047244094491" header="0.19685039370078741" footer="0.15748031496062992"/>
  <pageSetup paperSize="9" scale="51" fitToWidth="0"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14337" r:id="rId6" name="Check Box 1">
              <controlPr defaultSize="0" autoFill="0" autoLine="0" autoPict="0">
                <anchor moveWithCells="1">
                  <from>
                    <xdr:col>1</xdr:col>
                    <xdr:colOff>104775</xdr:colOff>
                    <xdr:row>20</xdr:row>
                    <xdr:rowOff>85725</xdr:rowOff>
                  </from>
                  <to>
                    <xdr:col>3</xdr:col>
                    <xdr:colOff>0</xdr:colOff>
                    <xdr:row>20</xdr:row>
                    <xdr:rowOff>352425</xdr:rowOff>
                  </to>
                </anchor>
              </controlPr>
            </control>
          </mc:Choice>
        </mc:AlternateContent>
        <mc:AlternateContent xmlns:mc="http://schemas.openxmlformats.org/markup-compatibility/2006">
          <mc:Choice Requires="x14">
            <control shapeId="14338" r:id="rId7" name="Check Box 2">
              <controlPr defaultSize="0" autoFill="0" autoLine="0" autoPict="0">
                <anchor moveWithCells="1">
                  <from>
                    <xdr:col>3</xdr:col>
                    <xdr:colOff>85725</xdr:colOff>
                    <xdr:row>20</xdr:row>
                    <xdr:rowOff>85725</xdr:rowOff>
                  </from>
                  <to>
                    <xdr:col>5</xdr:col>
                    <xdr:colOff>9525</xdr:colOff>
                    <xdr:row>20</xdr:row>
                    <xdr:rowOff>381000</xdr:rowOff>
                  </to>
                </anchor>
              </controlPr>
            </control>
          </mc:Choice>
        </mc:AlternateContent>
        <mc:AlternateContent xmlns:mc="http://schemas.openxmlformats.org/markup-compatibility/2006">
          <mc:Choice Requires="x14">
            <control shapeId="14339" r:id="rId8" name="Check Box 3">
              <controlPr defaultSize="0" autoFill="0" autoLine="0" autoPict="0">
                <anchor moveWithCells="1">
                  <from>
                    <xdr:col>1</xdr:col>
                    <xdr:colOff>104775</xdr:colOff>
                    <xdr:row>26</xdr:row>
                    <xdr:rowOff>66675</xdr:rowOff>
                  </from>
                  <to>
                    <xdr:col>3</xdr:col>
                    <xdr:colOff>381000</xdr:colOff>
                    <xdr:row>26</xdr:row>
                    <xdr:rowOff>381000</xdr:rowOff>
                  </to>
                </anchor>
              </controlPr>
            </control>
          </mc:Choice>
        </mc:AlternateContent>
        <mc:AlternateContent xmlns:mc="http://schemas.openxmlformats.org/markup-compatibility/2006">
          <mc:Choice Requires="x14">
            <control shapeId="14340" r:id="rId9" name="Check Box 4">
              <controlPr defaultSize="0" autoFill="0" autoLine="0" autoPict="0">
                <anchor moveWithCells="1">
                  <from>
                    <xdr:col>4</xdr:col>
                    <xdr:colOff>104775</xdr:colOff>
                    <xdr:row>26</xdr:row>
                    <xdr:rowOff>57150</xdr:rowOff>
                  </from>
                  <to>
                    <xdr:col>6</xdr:col>
                    <xdr:colOff>352425</xdr:colOff>
                    <xdr:row>26</xdr:row>
                    <xdr:rowOff>381000</xdr:rowOff>
                  </to>
                </anchor>
              </controlPr>
            </control>
          </mc:Choice>
        </mc:AlternateContent>
        <mc:AlternateContent xmlns:mc="http://schemas.openxmlformats.org/markup-compatibility/2006">
          <mc:Choice Requires="x14">
            <control shapeId="14341" r:id="rId10" name="Check Box 5">
              <controlPr defaultSize="0" autoFill="0" autoLine="0" autoPict="0">
                <anchor moveWithCells="1">
                  <from>
                    <xdr:col>7</xdr:col>
                    <xdr:colOff>104775</xdr:colOff>
                    <xdr:row>26</xdr:row>
                    <xdr:rowOff>66675</xdr:rowOff>
                  </from>
                  <to>
                    <xdr:col>9</xdr:col>
                    <xdr:colOff>381000</xdr:colOff>
                    <xdr:row>26</xdr:row>
                    <xdr:rowOff>352425</xdr:rowOff>
                  </to>
                </anchor>
              </controlPr>
            </control>
          </mc:Choice>
        </mc:AlternateContent>
        <mc:AlternateContent xmlns:mc="http://schemas.openxmlformats.org/markup-compatibility/2006">
          <mc:Choice Requires="x14">
            <control shapeId="14342" r:id="rId11" name="Check Box 6">
              <controlPr defaultSize="0" autoFill="0" autoLine="0" autoPict="0">
                <anchor moveWithCells="1">
                  <from>
                    <xdr:col>10</xdr:col>
                    <xdr:colOff>104775</xdr:colOff>
                    <xdr:row>26</xdr:row>
                    <xdr:rowOff>85725</xdr:rowOff>
                  </from>
                  <to>
                    <xdr:col>12</xdr:col>
                    <xdr:colOff>381000</xdr:colOff>
                    <xdr:row>26</xdr:row>
                    <xdr:rowOff>342900</xdr:rowOff>
                  </to>
                </anchor>
              </controlPr>
            </control>
          </mc:Choice>
        </mc:AlternateContent>
        <mc:AlternateContent xmlns:mc="http://schemas.openxmlformats.org/markup-compatibility/2006">
          <mc:Choice Requires="x14">
            <control shapeId="14343" r:id="rId12" name="Check Box 7">
              <controlPr defaultSize="0" autoFill="0" autoLine="0" autoPict="0">
                <anchor moveWithCells="1">
                  <from>
                    <xdr:col>1</xdr:col>
                    <xdr:colOff>104775</xdr:colOff>
                    <xdr:row>40</xdr:row>
                    <xdr:rowOff>85725</xdr:rowOff>
                  </from>
                  <to>
                    <xdr:col>3</xdr:col>
                    <xdr:colOff>352425</xdr:colOff>
                    <xdr:row>40</xdr:row>
                    <xdr:rowOff>381000</xdr:rowOff>
                  </to>
                </anchor>
              </controlPr>
            </control>
          </mc:Choice>
        </mc:AlternateContent>
        <mc:AlternateContent xmlns:mc="http://schemas.openxmlformats.org/markup-compatibility/2006">
          <mc:Choice Requires="x14">
            <control shapeId="14344" r:id="rId13" name="Check Box 8">
              <controlPr defaultSize="0" autoFill="0" autoLine="0" autoPict="0">
                <anchor moveWithCells="1">
                  <from>
                    <xdr:col>4</xdr:col>
                    <xdr:colOff>85725</xdr:colOff>
                    <xdr:row>40</xdr:row>
                    <xdr:rowOff>85725</xdr:rowOff>
                  </from>
                  <to>
                    <xdr:col>6</xdr:col>
                    <xdr:colOff>342900</xdr:colOff>
                    <xdr:row>40</xdr:row>
                    <xdr:rowOff>381000</xdr:rowOff>
                  </to>
                </anchor>
              </controlPr>
            </control>
          </mc:Choice>
        </mc:AlternateContent>
        <mc:AlternateContent xmlns:mc="http://schemas.openxmlformats.org/markup-compatibility/2006">
          <mc:Choice Requires="x14">
            <control shapeId="14345" r:id="rId14" name="Check Box 9">
              <controlPr defaultSize="0" autoFill="0" autoLine="0" autoPict="0">
                <anchor moveWithCells="1">
                  <from>
                    <xdr:col>7</xdr:col>
                    <xdr:colOff>66675</xdr:colOff>
                    <xdr:row>40</xdr:row>
                    <xdr:rowOff>104775</xdr:rowOff>
                  </from>
                  <to>
                    <xdr:col>9</xdr:col>
                    <xdr:colOff>352425</xdr:colOff>
                    <xdr:row>40</xdr:row>
                    <xdr:rowOff>352425</xdr:rowOff>
                  </to>
                </anchor>
              </controlPr>
            </control>
          </mc:Choice>
        </mc:AlternateContent>
        <mc:AlternateContent xmlns:mc="http://schemas.openxmlformats.org/markup-compatibility/2006">
          <mc:Choice Requires="x14">
            <control shapeId="14346" r:id="rId15" name="Check Box 10">
              <controlPr defaultSize="0" autoFill="0" autoLine="0" autoPict="0">
                <anchor moveWithCells="1">
                  <from>
                    <xdr:col>13</xdr:col>
                    <xdr:colOff>104775</xdr:colOff>
                    <xdr:row>26</xdr:row>
                    <xdr:rowOff>85725</xdr:rowOff>
                  </from>
                  <to>
                    <xdr:col>15</xdr:col>
                    <xdr:colOff>352425</xdr:colOff>
                    <xdr:row>26</xdr:row>
                    <xdr:rowOff>352425</xdr:rowOff>
                  </to>
                </anchor>
              </controlPr>
            </control>
          </mc:Choice>
        </mc:AlternateContent>
        <mc:AlternateContent xmlns:mc="http://schemas.openxmlformats.org/markup-compatibility/2006">
          <mc:Choice Requires="x14">
            <control shapeId="14347" r:id="rId16" name="Check Box 11">
              <controlPr defaultSize="0" autoFill="0" autoLine="0" autoPict="0">
                <anchor moveWithCells="1">
                  <from>
                    <xdr:col>1</xdr:col>
                    <xdr:colOff>104775</xdr:colOff>
                    <xdr:row>4</xdr:row>
                    <xdr:rowOff>66675</xdr:rowOff>
                  </from>
                  <to>
                    <xdr:col>2</xdr:col>
                    <xdr:colOff>390525</xdr:colOff>
                    <xdr:row>4</xdr:row>
                    <xdr:rowOff>381000</xdr:rowOff>
                  </to>
                </anchor>
              </controlPr>
            </control>
          </mc:Choice>
        </mc:AlternateContent>
        <mc:AlternateContent xmlns:mc="http://schemas.openxmlformats.org/markup-compatibility/2006">
          <mc:Choice Requires="x14">
            <control shapeId="14348" r:id="rId17" name="Check Box 12">
              <controlPr defaultSize="0" autoFill="0" autoLine="0" autoPict="0">
                <anchor moveWithCells="1">
                  <from>
                    <xdr:col>1</xdr:col>
                    <xdr:colOff>114300</xdr:colOff>
                    <xdr:row>5</xdr:row>
                    <xdr:rowOff>66675</xdr:rowOff>
                  </from>
                  <to>
                    <xdr:col>3</xdr:col>
                    <xdr:colOff>295275</xdr:colOff>
                    <xdr:row>5</xdr:row>
                    <xdr:rowOff>352425</xdr:rowOff>
                  </to>
                </anchor>
              </controlPr>
            </control>
          </mc:Choice>
        </mc:AlternateContent>
        <mc:AlternateContent xmlns:mc="http://schemas.openxmlformats.org/markup-compatibility/2006">
          <mc:Choice Requires="x14">
            <control shapeId="14349" r:id="rId18" name="Check Box 13">
              <controlPr defaultSize="0" autoFill="0" autoLine="0" autoPict="0">
                <anchor moveWithCells="1">
                  <from>
                    <xdr:col>4</xdr:col>
                    <xdr:colOff>114300</xdr:colOff>
                    <xdr:row>5</xdr:row>
                    <xdr:rowOff>66675</xdr:rowOff>
                  </from>
                  <to>
                    <xdr:col>6</xdr:col>
                    <xdr:colOff>381000</xdr:colOff>
                    <xdr:row>5</xdr:row>
                    <xdr:rowOff>381000</xdr:rowOff>
                  </to>
                </anchor>
              </controlPr>
            </control>
          </mc:Choice>
        </mc:AlternateContent>
        <mc:AlternateContent xmlns:mc="http://schemas.openxmlformats.org/markup-compatibility/2006">
          <mc:Choice Requires="x14">
            <control shapeId="14350" r:id="rId19" name="Check Box 14">
              <controlPr defaultSize="0" autoFill="0" autoLine="0" autoPict="0">
                <anchor moveWithCells="1">
                  <from>
                    <xdr:col>8</xdr:col>
                    <xdr:colOff>104775</xdr:colOff>
                    <xdr:row>5</xdr:row>
                    <xdr:rowOff>85725</xdr:rowOff>
                  </from>
                  <to>
                    <xdr:col>12</xdr:col>
                    <xdr:colOff>247650</xdr:colOff>
                    <xdr:row>5</xdr:row>
                    <xdr:rowOff>381000</xdr:rowOff>
                  </to>
                </anchor>
              </controlPr>
            </control>
          </mc:Choice>
        </mc:AlternateContent>
        <mc:AlternateContent xmlns:mc="http://schemas.openxmlformats.org/markup-compatibility/2006">
          <mc:Choice Requires="x14">
            <control shapeId="14351" r:id="rId20" name="Check Box 15">
              <controlPr defaultSize="0" autoFill="0" autoLine="0" autoPict="0">
                <anchor moveWithCells="1">
                  <from>
                    <xdr:col>16</xdr:col>
                    <xdr:colOff>47625</xdr:colOff>
                    <xdr:row>5</xdr:row>
                    <xdr:rowOff>57150</xdr:rowOff>
                  </from>
                  <to>
                    <xdr:col>17</xdr:col>
                    <xdr:colOff>800100</xdr:colOff>
                    <xdr:row>5</xdr:row>
                    <xdr:rowOff>371475</xdr:rowOff>
                  </to>
                </anchor>
              </controlPr>
            </control>
          </mc:Choice>
        </mc:AlternateContent>
        <mc:AlternateContent xmlns:mc="http://schemas.openxmlformats.org/markup-compatibility/2006">
          <mc:Choice Requires="x14">
            <control shapeId="14352" r:id="rId21" name="Check Box 16">
              <controlPr defaultSize="0" autoFill="0" autoLine="0" autoPict="0">
                <anchor moveWithCells="1">
                  <from>
                    <xdr:col>13</xdr:col>
                    <xdr:colOff>114300</xdr:colOff>
                    <xdr:row>5</xdr:row>
                    <xdr:rowOff>57150</xdr:rowOff>
                  </from>
                  <to>
                    <xdr:col>15</xdr:col>
                    <xdr:colOff>219075</xdr:colOff>
                    <xdr:row>5</xdr:row>
                    <xdr:rowOff>419100</xdr:rowOff>
                  </to>
                </anchor>
              </controlPr>
            </control>
          </mc:Choice>
        </mc:AlternateContent>
        <mc:AlternateContent xmlns:mc="http://schemas.openxmlformats.org/markup-compatibility/2006">
          <mc:Choice Requires="x14">
            <control shapeId="14353" r:id="rId22" name="Check Box 17">
              <controlPr defaultSize="0" autoFill="0" autoLine="0" autoPict="0">
                <anchor moveWithCells="1">
                  <from>
                    <xdr:col>5</xdr:col>
                    <xdr:colOff>104775</xdr:colOff>
                    <xdr:row>30</xdr:row>
                    <xdr:rowOff>57150</xdr:rowOff>
                  </from>
                  <to>
                    <xdr:col>6</xdr:col>
                    <xdr:colOff>381000</xdr:colOff>
                    <xdr:row>30</xdr:row>
                    <xdr:rowOff>352425</xdr:rowOff>
                  </to>
                </anchor>
              </controlPr>
            </control>
          </mc:Choice>
        </mc:AlternateContent>
        <mc:AlternateContent xmlns:mc="http://schemas.openxmlformats.org/markup-compatibility/2006">
          <mc:Choice Requires="x14">
            <control shapeId="14354" r:id="rId23" name="Check Box 18">
              <controlPr defaultSize="0" autoFill="0" autoLine="0" autoPict="0">
                <anchor moveWithCells="1">
                  <from>
                    <xdr:col>7</xdr:col>
                    <xdr:colOff>104775</xdr:colOff>
                    <xdr:row>30</xdr:row>
                    <xdr:rowOff>28575</xdr:rowOff>
                  </from>
                  <to>
                    <xdr:col>9</xdr:col>
                    <xdr:colOff>0</xdr:colOff>
                    <xdr:row>30</xdr:row>
                    <xdr:rowOff>381000</xdr:rowOff>
                  </to>
                </anchor>
              </controlPr>
            </control>
          </mc:Choice>
        </mc:AlternateContent>
        <mc:AlternateContent xmlns:mc="http://schemas.openxmlformats.org/markup-compatibility/2006">
          <mc:Choice Requires="x14">
            <control shapeId="14355" r:id="rId24" name="Check Box 19">
              <controlPr defaultSize="0" autoFill="0" autoLine="0" autoPict="0">
                <anchor moveWithCells="1">
                  <from>
                    <xdr:col>9</xdr:col>
                    <xdr:colOff>104775</xdr:colOff>
                    <xdr:row>30</xdr:row>
                    <xdr:rowOff>66675</xdr:rowOff>
                  </from>
                  <to>
                    <xdr:col>11</xdr:col>
                    <xdr:colOff>247650</xdr:colOff>
                    <xdr:row>30</xdr:row>
                    <xdr:rowOff>352425</xdr:rowOff>
                  </to>
                </anchor>
              </controlPr>
            </control>
          </mc:Choice>
        </mc:AlternateContent>
        <mc:AlternateContent xmlns:mc="http://schemas.openxmlformats.org/markup-compatibility/2006">
          <mc:Choice Requires="x14">
            <control shapeId="14356" r:id="rId25" name="Check Box 20">
              <controlPr defaultSize="0" autoFill="0" autoLine="0" autoPict="0">
                <anchor moveWithCells="1">
                  <from>
                    <xdr:col>5</xdr:col>
                    <xdr:colOff>104775</xdr:colOff>
                    <xdr:row>31</xdr:row>
                    <xdr:rowOff>66675</xdr:rowOff>
                  </from>
                  <to>
                    <xdr:col>6</xdr:col>
                    <xdr:colOff>381000</xdr:colOff>
                    <xdr:row>31</xdr:row>
                    <xdr:rowOff>381000</xdr:rowOff>
                  </to>
                </anchor>
              </controlPr>
            </control>
          </mc:Choice>
        </mc:AlternateContent>
        <mc:AlternateContent xmlns:mc="http://schemas.openxmlformats.org/markup-compatibility/2006">
          <mc:Choice Requires="x14">
            <control shapeId="14357" r:id="rId26" name="Check Box 21">
              <controlPr defaultSize="0" autoFill="0" autoLine="0" autoPict="0">
                <anchor moveWithCells="1">
                  <from>
                    <xdr:col>7</xdr:col>
                    <xdr:colOff>104775</xdr:colOff>
                    <xdr:row>31</xdr:row>
                    <xdr:rowOff>66675</xdr:rowOff>
                  </from>
                  <to>
                    <xdr:col>8</xdr:col>
                    <xdr:colOff>381000</xdr:colOff>
                    <xdr:row>31</xdr:row>
                    <xdr:rowOff>381000</xdr:rowOff>
                  </to>
                </anchor>
              </controlPr>
            </control>
          </mc:Choice>
        </mc:AlternateContent>
        <mc:AlternateContent xmlns:mc="http://schemas.openxmlformats.org/markup-compatibility/2006">
          <mc:Choice Requires="x14">
            <control shapeId="14358" r:id="rId27" name="Check Box 22">
              <controlPr defaultSize="0" autoFill="0" autoLine="0" autoPict="0">
                <anchor moveWithCells="1">
                  <from>
                    <xdr:col>5</xdr:col>
                    <xdr:colOff>409575</xdr:colOff>
                    <xdr:row>18</xdr:row>
                    <xdr:rowOff>66675</xdr:rowOff>
                  </from>
                  <to>
                    <xdr:col>8</xdr:col>
                    <xdr:colOff>0</xdr:colOff>
                    <xdr:row>18</xdr:row>
                    <xdr:rowOff>295275</xdr:rowOff>
                  </to>
                </anchor>
              </controlPr>
            </control>
          </mc:Choice>
        </mc:AlternateContent>
        <mc:AlternateContent xmlns:mc="http://schemas.openxmlformats.org/markup-compatibility/2006">
          <mc:Choice Requires="x14">
            <control shapeId="14359" r:id="rId28" name="Check Box 23">
              <controlPr defaultSize="0" autoFill="0" autoLine="0" autoPict="0">
                <anchor moveWithCells="1">
                  <from>
                    <xdr:col>3</xdr:col>
                    <xdr:colOff>104775</xdr:colOff>
                    <xdr:row>4</xdr:row>
                    <xdr:rowOff>66675</xdr:rowOff>
                  </from>
                  <to>
                    <xdr:col>4</xdr:col>
                    <xdr:colOff>390525</xdr:colOff>
                    <xdr:row>4</xdr:row>
                    <xdr:rowOff>390525</xdr:rowOff>
                  </to>
                </anchor>
              </controlPr>
            </control>
          </mc:Choice>
        </mc:AlternateContent>
        <mc:AlternateContent xmlns:mc="http://schemas.openxmlformats.org/markup-compatibility/2006">
          <mc:Choice Requires="x14">
            <control shapeId="14360" r:id="rId29" name="Check Box 24">
              <controlPr defaultSize="0" autoFill="0" autoLine="0" autoPict="0">
                <anchor moveWithCells="1">
                  <from>
                    <xdr:col>1</xdr:col>
                    <xdr:colOff>104775</xdr:colOff>
                    <xdr:row>6</xdr:row>
                    <xdr:rowOff>85725</xdr:rowOff>
                  </from>
                  <to>
                    <xdr:col>7</xdr:col>
                    <xdr:colOff>152400</xdr:colOff>
                    <xdr:row>6</xdr:row>
                    <xdr:rowOff>381000</xdr:rowOff>
                  </to>
                </anchor>
              </controlPr>
            </control>
          </mc:Choice>
        </mc:AlternateContent>
        <mc:AlternateContent xmlns:mc="http://schemas.openxmlformats.org/markup-compatibility/2006">
          <mc:Choice Requires="x14">
            <control shapeId="14361" r:id="rId30" name="Check Box 25">
              <controlPr defaultSize="0" autoFill="0" autoLine="0" autoPict="0">
                <anchor moveWithCells="1">
                  <from>
                    <xdr:col>5</xdr:col>
                    <xdr:colOff>409575</xdr:colOff>
                    <xdr:row>18</xdr:row>
                    <xdr:rowOff>352425</xdr:rowOff>
                  </from>
                  <to>
                    <xdr:col>8</xdr:col>
                    <xdr:colOff>0</xdr:colOff>
                    <xdr:row>18</xdr:row>
                    <xdr:rowOff>581025</xdr:rowOff>
                  </to>
                </anchor>
              </controlPr>
            </control>
          </mc:Choice>
        </mc:AlternateContent>
        <mc:AlternateContent xmlns:mc="http://schemas.openxmlformats.org/markup-compatibility/2006">
          <mc:Choice Requires="x14">
            <control shapeId="14362" r:id="rId31" name="Check Box 26">
              <controlPr defaultSize="0" autoFill="0" autoLine="0" autoPict="0">
                <anchor moveWithCells="1">
                  <from>
                    <xdr:col>5</xdr:col>
                    <xdr:colOff>409575</xdr:colOff>
                    <xdr:row>19</xdr:row>
                    <xdr:rowOff>28575</xdr:rowOff>
                  </from>
                  <to>
                    <xdr:col>8</xdr:col>
                    <xdr:colOff>0</xdr:colOff>
                    <xdr:row>19</xdr:row>
                    <xdr:rowOff>200025</xdr:rowOff>
                  </to>
                </anchor>
              </controlPr>
            </control>
          </mc:Choice>
        </mc:AlternateContent>
        <mc:AlternateContent xmlns:mc="http://schemas.openxmlformats.org/markup-compatibility/2006">
          <mc:Choice Requires="x14">
            <control shapeId="14363" r:id="rId32" name="Check Box 27">
              <controlPr defaultSize="0" autoFill="0" autoLine="0" autoPict="0">
                <anchor moveWithCells="1">
                  <from>
                    <xdr:col>5</xdr:col>
                    <xdr:colOff>409575</xdr:colOff>
                    <xdr:row>19</xdr:row>
                    <xdr:rowOff>247650</xdr:rowOff>
                  </from>
                  <to>
                    <xdr:col>8</xdr:col>
                    <xdr:colOff>0</xdr:colOff>
                    <xdr:row>19</xdr:row>
                    <xdr:rowOff>409575</xdr:rowOff>
                  </to>
                </anchor>
              </controlPr>
            </control>
          </mc:Choice>
        </mc:AlternateContent>
        <mc:AlternateContent xmlns:mc="http://schemas.openxmlformats.org/markup-compatibility/2006">
          <mc:Choice Requires="x14">
            <control shapeId="14364" r:id="rId33" name="Check Box 28">
              <controlPr defaultSize="0" autoFill="0" autoLine="0" autoPict="0">
                <anchor moveWithCells="1">
                  <from>
                    <xdr:col>5</xdr:col>
                    <xdr:colOff>409575</xdr:colOff>
                    <xdr:row>19</xdr:row>
                    <xdr:rowOff>438150</xdr:rowOff>
                  </from>
                  <to>
                    <xdr:col>8</xdr:col>
                    <xdr:colOff>66675</xdr:colOff>
                    <xdr:row>20</xdr:row>
                    <xdr:rowOff>9525</xdr:rowOff>
                  </to>
                </anchor>
              </controlPr>
            </control>
          </mc:Choice>
        </mc:AlternateContent>
        <mc:AlternateContent xmlns:mc="http://schemas.openxmlformats.org/markup-compatibility/2006">
          <mc:Choice Requires="x14">
            <control shapeId="14365" r:id="rId34" name="Check Box 29">
              <controlPr defaultSize="0" autoFill="0" autoLine="0" autoPict="0">
                <anchor moveWithCells="1">
                  <from>
                    <xdr:col>5</xdr:col>
                    <xdr:colOff>104775</xdr:colOff>
                    <xdr:row>28</xdr:row>
                    <xdr:rowOff>57150</xdr:rowOff>
                  </from>
                  <to>
                    <xdr:col>7</xdr:col>
                    <xdr:colOff>381000</xdr:colOff>
                    <xdr:row>28</xdr:row>
                    <xdr:rowOff>352425</xdr:rowOff>
                  </to>
                </anchor>
              </controlPr>
            </control>
          </mc:Choice>
        </mc:AlternateContent>
        <mc:AlternateContent xmlns:mc="http://schemas.openxmlformats.org/markup-compatibility/2006">
          <mc:Choice Requires="x14">
            <control shapeId="14366" r:id="rId35" name="Check Box 30">
              <controlPr defaultSize="0" autoFill="0" autoLine="0" autoPict="0">
                <anchor moveWithCells="1">
                  <from>
                    <xdr:col>8</xdr:col>
                    <xdr:colOff>114300</xdr:colOff>
                    <xdr:row>28</xdr:row>
                    <xdr:rowOff>38100</xdr:rowOff>
                  </from>
                  <to>
                    <xdr:col>10</xdr:col>
                    <xdr:colOff>381000</xdr:colOff>
                    <xdr:row>28</xdr:row>
                    <xdr:rowOff>381000</xdr:rowOff>
                  </to>
                </anchor>
              </controlPr>
            </control>
          </mc:Choice>
        </mc:AlternateContent>
        <mc:AlternateContent xmlns:mc="http://schemas.openxmlformats.org/markup-compatibility/2006">
          <mc:Choice Requires="x14">
            <control shapeId="14367" r:id="rId36" name="Check Box 31">
              <controlPr defaultSize="0" autoFill="0" autoLine="0" autoPict="0">
                <anchor moveWithCells="1">
                  <from>
                    <xdr:col>7</xdr:col>
                    <xdr:colOff>133350</xdr:colOff>
                    <xdr:row>4</xdr:row>
                    <xdr:rowOff>85725</xdr:rowOff>
                  </from>
                  <to>
                    <xdr:col>10</xdr:col>
                    <xdr:colOff>66675</xdr:colOff>
                    <xdr:row>4</xdr:row>
                    <xdr:rowOff>381000</xdr:rowOff>
                  </to>
                </anchor>
              </controlPr>
            </control>
          </mc:Choice>
        </mc:AlternateContent>
        <mc:AlternateContent xmlns:mc="http://schemas.openxmlformats.org/markup-compatibility/2006">
          <mc:Choice Requires="x14">
            <control shapeId="14368" r:id="rId37" name="Check Box 32">
              <controlPr defaultSize="0" autoFill="0" autoLine="0" autoPict="0">
                <anchor moveWithCells="1">
                  <from>
                    <xdr:col>11</xdr:col>
                    <xdr:colOff>133350</xdr:colOff>
                    <xdr:row>4</xdr:row>
                    <xdr:rowOff>85725</xdr:rowOff>
                  </from>
                  <to>
                    <xdr:col>14</xdr:col>
                    <xdr:colOff>95250</xdr:colOff>
                    <xdr:row>4</xdr:row>
                    <xdr:rowOff>352425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16DF5-379D-48C7-BA1F-206C52CDF0B1}">
  <sheetPr>
    <tabColor theme="6" tint="0.39997558519241921"/>
    <pageSetUpPr fitToPage="1"/>
  </sheetPr>
  <dimension ref="A1:AN53"/>
  <sheetViews>
    <sheetView view="pageBreakPreview" topLeftCell="A7" zoomScale="70" zoomScaleNormal="70" zoomScaleSheetLayoutView="70" workbookViewId="0">
      <selection activeCell="V18" sqref="V18"/>
    </sheetView>
  </sheetViews>
  <sheetFormatPr defaultColWidth="9" defaultRowHeight="24.95" customHeight="1" outlineLevelRow="1"/>
  <cols>
    <col min="1" max="1" width="18.875" style="220" bestFit="1" customWidth="1"/>
    <col min="2" max="17" width="5.625" style="220" customWidth="1"/>
    <col min="18" max="18" width="13.625" style="220" customWidth="1"/>
    <col min="19" max="19" width="6.625" style="220" customWidth="1"/>
    <col min="20" max="20" width="4.625" style="220" customWidth="1"/>
    <col min="21" max="22" width="16.25" style="220" customWidth="1"/>
    <col min="23" max="24" width="9" style="220" customWidth="1"/>
    <col min="25" max="31" width="14" style="220" customWidth="1"/>
    <col min="32" max="39" width="14" style="220" hidden="1" customWidth="1"/>
    <col min="40" max="40" width="19.625" style="220" hidden="1" customWidth="1"/>
    <col min="41" max="41" width="0" style="220" hidden="1" customWidth="1"/>
    <col min="42" max="16384" width="9" style="220"/>
  </cols>
  <sheetData>
    <row r="1" spans="1:40" ht="26.25" customHeight="1">
      <c r="D1" s="334" t="s">
        <v>71</v>
      </c>
      <c r="E1" s="334"/>
      <c r="F1" s="334"/>
      <c r="G1" s="334"/>
      <c r="H1" s="334"/>
      <c r="I1" s="334"/>
      <c r="J1" s="334"/>
      <c r="K1" s="334"/>
      <c r="L1" s="334"/>
      <c r="M1" s="334"/>
      <c r="P1" s="221"/>
      <c r="U1" s="220" t="s">
        <v>658</v>
      </c>
    </row>
    <row r="2" spans="1:40" ht="20.100000000000001" customHeight="1">
      <c r="D2" s="334"/>
      <c r="E2" s="334"/>
      <c r="F2" s="334"/>
      <c r="G2" s="334"/>
      <c r="H2" s="334"/>
      <c r="I2" s="334"/>
      <c r="J2" s="334"/>
      <c r="K2" s="334"/>
      <c r="L2" s="334"/>
      <c r="M2" s="334"/>
      <c r="AF2" s="317" t="s">
        <v>362</v>
      </c>
    </row>
    <row r="3" spans="1:40" ht="30" customHeight="1">
      <c r="B3" s="222"/>
      <c r="D3" s="220" t="s">
        <v>0</v>
      </c>
      <c r="L3" s="223"/>
      <c r="M3" s="339" t="s">
        <v>1</v>
      </c>
      <c r="N3" s="339"/>
      <c r="O3" s="339"/>
      <c r="P3" s="340">
        <v>45748</v>
      </c>
      <c r="Q3" s="340"/>
      <c r="R3" s="340"/>
      <c r="S3" s="224"/>
      <c r="V3" s="225"/>
      <c r="AF3" s="226" t="s">
        <v>26</v>
      </c>
      <c r="AG3" s="226" t="s">
        <v>27</v>
      </c>
      <c r="AH3" s="226" t="s">
        <v>316</v>
      </c>
      <c r="AI3" s="226" t="s">
        <v>350</v>
      </c>
    </row>
    <row r="4" spans="1:40" ht="17.25" customHeight="1" outlineLevel="1">
      <c r="B4" s="338"/>
      <c r="C4" s="338"/>
      <c r="D4" s="338"/>
      <c r="E4" s="338"/>
      <c r="F4" s="338"/>
      <c r="G4" s="338"/>
      <c r="H4" s="338"/>
      <c r="I4" s="338"/>
      <c r="J4" s="338"/>
      <c r="K4" s="338"/>
      <c r="L4" s="338"/>
      <c r="M4" s="338"/>
      <c r="N4" s="338"/>
      <c r="O4" s="338"/>
      <c r="P4" s="338"/>
      <c r="Q4" s="338"/>
      <c r="R4" s="338"/>
      <c r="S4" s="224"/>
      <c r="AF4" s="217" t="b">
        <v>1</v>
      </c>
      <c r="AG4" s="217" t="b">
        <v>0</v>
      </c>
      <c r="AH4" s="217">
        <f>COUNTIF(AF4:AG4,TRUE)</f>
        <v>1</v>
      </c>
      <c r="AI4" s="217" t="str">
        <f>_xlfn.IFS(AH4&gt;=2,"要確認",AH4=0,"未選択",AND(AF4=TRUE,AG4=FALSE),"新規",AND(AF4=FALSE,AG4=TRUE),"変更")</f>
        <v>新規</v>
      </c>
    </row>
    <row r="5" spans="1:40" ht="35.1" customHeight="1" outlineLevel="1">
      <c r="A5" s="227" t="s">
        <v>66</v>
      </c>
      <c r="B5" s="228"/>
      <c r="C5" s="229" t="s">
        <v>26</v>
      </c>
      <c r="D5" s="229"/>
      <c r="E5" s="229" t="s">
        <v>27</v>
      </c>
      <c r="F5" s="229" t="s">
        <v>383</v>
      </c>
      <c r="G5" s="229"/>
      <c r="H5" s="229"/>
      <c r="I5" s="229" t="s">
        <v>378</v>
      </c>
      <c r="J5" s="229"/>
      <c r="K5" s="229"/>
      <c r="L5" s="229"/>
      <c r="M5" s="229" t="s">
        <v>379</v>
      </c>
      <c r="N5" s="229"/>
      <c r="O5" s="229"/>
      <c r="P5" s="229" t="s">
        <v>380</v>
      </c>
      <c r="Q5" s="229"/>
      <c r="R5" s="230"/>
    </row>
    <row r="6" spans="1:40" ht="34.5" customHeight="1" outlineLevel="1">
      <c r="A6" s="332" t="s">
        <v>88</v>
      </c>
      <c r="B6" s="231"/>
      <c r="C6" s="232" t="s">
        <v>33</v>
      </c>
      <c r="D6" s="232"/>
      <c r="E6" s="232"/>
      <c r="F6" s="232" t="s">
        <v>34</v>
      </c>
      <c r="G6" s="232"/>
      <c r="H6" s="232"/>
      <c r="I6" s="232"/>
      <c r="J6" s="232" t="s">
        <v>35</v>
      </c>
      <c r="K6" s="232"/>
      <c r="L6" s="229"/>
      <c r="M6" s="229"/>
      <c r="N6" s="229"/>
      <c r="O6" s="324" t="s">
        <v>36</v>
      </c>
      <c r="P6" s="229"/>
      <c r="Q6" s="229"/>
      <c r="R6" s="230" t="s">
        <v>65</v>
      </c>
      <c r="AF6" s="233" t="s">
        <v>381</v>
      </c>
      <c r="AG6" s="233" t="s">
        <v>382</v>
      </c>
      <c r="AH6" s="233" t="s">
        <v>316</v>
      </c>
      <c r="AI6" s="233" t="s">
        <v>350</v>
      </c>
    </row>
    <row r="7" spans="1:40" ht="34.5" customHeight="1" outlineLevel="1">
      <c r="A7" s="333"/>
      <c r="B7" s="234"/>
      <c r="C7" s="220" t="s">
        <v>104</v>
      </c>
      <c r="K7" s="235"/>
      <c r="L7" s="343" t="s">
        <v>649</v>
      </c>
      <c r="M7" s="344"/>
      <c r="N7" s="344"/>
      <c r="O7" s="344"/>
      <c r="P7" s="344"/>
      <c r="Q7" s="344"/>
      <c r="R7" s="344"/>
      <c r="S7" s="344"/>
      <c r="AF7" s="217" t="b">
        <v>0</v>
      </c>
      <c r="AG7" s="217" t="b">
        <v>0</v>
      </c>
      <c r="AH7" s="217">
        <f>COUNTIF(AF7:AG7,TRUE)</f>
        <v>0</v>
      </c>
      <c r="AI7" s="218" t="str">
        <f>_xlfn.IFS(AI4="新規","-",AH7=0,"未選択",AH7=2,"口座・住所等の変更",AND(AH7=1,AF7=TRUE),"口座の変更",AND(AH7=1,AG7=TRUE),"住所等の変更")</f>
        <v>-</v>
      </c>
    </row>
    <row r="8" spans="1:40" ht="34.5" customHeight="1" outlineLevel="1">
      <c r="A8" s="236" t="s">
        <v>77</v>
      </c>
      <c r="B8" s="454" t="s">
        <v>661</v>
      </c>
      <c r="C8" s="455"/>
      <c r="D8" s="455"/>
      <c r="E8" s="455"/>
      <c r="F8" s="455"/>
      <c r="G8" s="455"/>
      <c r="H8" s="455"/>
      <c r="I8" s="455"/>
      <c r="J8" s="455"/>
      <c r="K8" s="455"/>
      <c r="L8" s="455"/>
      <c r="M8" s="455"/>
      <c r="N8" s="455"/>
      <c r="O8" s="455"/>
      <c r="P8" s="455"/>
      <c r="Q8" s="455"/>
      <c r="R8" s="456"/>
    </row>
    <row r="9" spans="1:40" ht="35.1" customHeight="1" outlineLevel="1">
      <c r="A9" s="236" t="s">
        <v>78</v>
      </c>
      <c r="B9" s="454" t="s">
        <v>662</v>
      </c>
      <c r="C9" s="455"/>
      <c r="D9" s="455"/>
      <c r="E9" s="455"/>
      <c r="F9" s="455"/>
      <c r="G9" s="455"/>
      <c r="H9" s="455"/>
      <c r="I9" s="455"/>
      <c r="J9" s="455"/>
      <c r="K9" s="455"/>
      <c r="L9" s="455"/>
      <c r="M9" s="455"/>
      <c r="N9" s="455"/>
      <c r="O9" s="455"/>
      <c r="P9" s="455"/>
      <c r="Q9" s="455"/>
      <c r="R9" s="456"/>
      <c r="AF9" s="226" t="s">
        <v>33</v>
      </c>
      <c r="AG9" s="226" t="s">
        <v>34</v>
      </c>
      <c r="AH9" s="226" t="s">
        <v>543</v>
      </c>
      <c r="AI9" s="226" t="s">
        <v>354</v>
      </c>
      <c r="AJ9" s="226" t="s">
        <v>36</v>
      </c>
      <c r="AK9" s="226" t="s">
        <v>65</v>
      </c>
      <c r="AL9" s="237" t="s">
        <v>534</v>
      </c>
      <c r="AM9" s="226" t="s">
        <v>316</v>
      </c>
      <c r="AN9" s="226" t="s">
        <v>350</v>
      </c>
    </row>
    <row r="10" spans="1:40" ht="35.1" customHeight="1" outlineLevel="1">
      <c r="A10" s="236" t="s">
        <v>4</v>
      </c>
      <c r="B10" s="469" t="s">
        <v>663</v>
      </c>
      <c r="C10" s="470"/>
      <c r="D10" s="226" t="s">
        <v>43</v>
      </c>
      <c r="E10" s="469" t="s">
        <v>664</v>
      </c>
      <c r="F10" s="470"/>
      <c r="G10" s="226" t="s">
        <v>44</v>
      </c>
      <c r="H10" s="469" t="s">
        <v>665</v>
      </c>
      <c r="I10" s="470"/>
      <c r="J10" s="226" t="s">
        <v>45</v>
      </c>
      <c r="K10" s="345">
        <f>IF(B10="","",DATE(B10,E10,H10))</f>
        <v>45566</v>
      </c>
      <c r="L10" s="345"/>
      <c r="M10" s="345"/>
      <c r="N10" s="345"/>
      <c r="O10" s="345"/>
      <c r="P10" s="341"/>
      <c r="Q10" s="342"/>
      <c r="R10" s="342"/>
      <c r="S10" s="342"/>
      <c r="T10" s="315"/>
      <c r="U10" s="315"/>
      <c r="AF10" s="217" t="b">
        <v>0</v>
      </c>
      <c r="AG10" s="217" t="b">
        <v>0</v>
      </c>
      <c r="AH10" s="217" t="b">
        <v>0</v>
      </c>
      <c r="AI10" s="217" t="b">
        <v>0</v>
      </c>
      <c r="AJ10" s="217" t="b">
        <v>1</v>
      </c>
      <c r="AK10" s="217" t="b">
        <v>0</v>
      </c>
      <c r="AL10" s="217" t="b">
        <v>0</v>
      </c>
      <c r="AM10" s="217">
        <f>COUNTIF(AF10:AL10,TRUE)</f>
        <v>1</v>
      </c>
      <c r="AN10" s="218" t="str">
        <f>_xlfn.IFS(AM10&gt;=2,"要確認",AM10=0,"未選択",AND(AM10=1,AF10=TRUE),"常勤職員",AND(AM10=1,AG10=TRUE),"非常勤職員",AND(AM10=1,AH10=TRUE),"東京科学大学の学生",AND(AM10=1,AI10=TRUE),"患者",AND(AM10=1,AJ10=TRUE),"学外者",AND(AM10=1,AK10=TRUE),"受領代理人",AND(AM10=1,AL10=TRUE),"企業、団体等（個人事業主含む）")</f>
        <v>学外者</v>
      </c>
    </row>
    <row r="11" spans="1:40" ht="35.1" customHeight="1" outlineLevel="1">
      <c r="A11" s="236" t="s">
        <v>5</v>
      </c>
      <c r="B11" s="454" t="s">
        <v>676</v>
      </c>
      <c r="C11" s="455"/>
      <c r="D11" s="455"/>
      <c r="E11" s="455"/>
      <c r="F11" s="455"/>
      <c r="G11" s="455"/>
      <c r="H11" s="455"/>
      <c r="I11" s="455"/>
      <c r="J11" s="455"/>
      <c r="K11" s="466"/>
      <c r="L11" s="466"/>
      <c r="M11" s="466"/>
      <c r="N11" s="466"/>
      <c r="O11" s="467"/>
      <c r="P11" s="341"/>
      <c r="Q11" s="342"/>
      <c r="R11" s="342"/>
      <c r="S11" s="342"/>
      <c r="U11" s="239" t="s">
        <v>93</v>
      </c>
    </row>
    <row r="12" spans="1:40" ht="36" customHeight="1" outlineLevel="1">
      <c r="A12" s="332" t="s">
        <v>6</v>
      </c>
      <c r="B12" s="377" t="s">
        <v>92</v>
      </c>
      <c r="C12" s="378"/>
      <c r="D12" s="378"/>
      <c r="E12" s="379"/>
      <c r="F12" s="378"/>
      <c r="G12" s="378"/>
      <c r="H12" s="378"/>
      <c r="I12" s="378"/>
      <c r="J12" s="372" t="s">
        <v>80</v>
      </c>
      <c r="K12" s="372"/>
      <c r="L12" s="372"/>
      <c r="M12" s="372"/>
      <c r="N12" s="372"/>
      <c r="O12" s="372"/>
      <c r="P12" s="341" t="s">
        <v>81</v>
      </c>
      <c r="Q12" s="342"/>
      <c r="R12" s="342"/>
      <c r="S12" s="342"/>
      <c r="U12" s="240" t="str">
        <f>IF(B13="","",B13&amp;"-"&amp;F13)</f>
        <v>152-8550</v>
      </c>
      <c r="Y12" s="365"/>
      <c r="Z12" s="365"/>
      <c r="AA12" s="365"/>
      <c r="AB12" s="365"/>
      <c r="AC12" s="365"/>
      <c r="AD12" s="365"/>
      <c r="AE12" s="365"/>
      <c r="AF12" s="365"/>
      <c r="AG12" s="365"/>
      <c r="AH12" s="365"/>
    </row>
    <row r="13" spans="1:40" ht="36" customHeight="1" outlineLevel="1" thickBot="1">
      <c r="A13" s="407"/>
      <c r="B13" s="463" t="s">
        <v>666</v>
      </c>
      <c r="C13" s="463"/>
      <c r="D13" s="463"/>
      <c r="E13" s="309" t="s">
        <v>79</v>
      </c>
      <c r="F13" s="463" t="s">
        <v>667</v>
      </c>
      <c r="G13" s="463"/>
      <c r="H13" s="463"/>
      <c r="I13" s="463"/>
      <c r="J13" s="464" t="s">
        <v>236</v>
      </c>
      <c r="K13" s="465"/>
      <c r="L13" s="465"/>
      <c r="M13" s="465"/>
      <c r="N13" s="465"/>
      <c r="O13" s="465"/>
      <c r="P13" s="341"/>
      <c r="Q13" s="342"/>
      <c r="R13" s="342"/>
      <c r="S13" s="342"/>
      <c r="U13" s="240" t="s">
        <v>94</v>
      </c>
      <c r="Y13" s="315"/>
      <c r="Z13" s="315"/>
      <c r="AA13" s="315"/>
      <c r="AB13" s="315"/>
      <c r="AC13" s="315"/>
      <c r="AD13" s="315"/>
      <c r="AE13" s="315"/>
      <c r="AF13" s="315"/>
      <c r="AG13" s="315"/>
      <c r="AH13" s="315"/>
    </row>
    <row r="14" spans="1:40" ht="36" customHeight="1" outlineLevel="1" thickBot="1">
      <c r="A14" s="408"/>
      <c r="B14" s="405" t="s">
        <v>37</v>
      </c>
      <c r="C14" s="361"/>
      <c r="D14" s="361"/>
      <c r="E14" s="379"/>
      <c r="F14" s="406"/>
      <c r="G14" s="409" t="s">
        <v>42</v>
      </c>
      <c r="H14" s="410"/>
      <c r="I14" s="410"/>
      <c r="J14" s="378"/>
      <c r="K14" s="378"/>
      <c r="L14" s="378"/>
      <c r="M14" s="375" t="s">
        <v>38</v>
      </c>
      <c r="N14" s="375"/>
      <c r="O14" s="375"/>
      <c r="P14" s="375"/>
      <c r="Q14" s="375"/>
      <c r="R14" s="375"/>
      <c r="U14" s="241" t="e">
        <f>_xlfn.WEBSERVICE("https://api.excelapi.org/post/address?zipcode="&amp;SUBSTITUTE(U12,"-",)&amp;"&amp;parts=1")</f>
        <v>#VALUE!</v>
      </c>
      <c r="V14" s="242" t="e">
        <f>_xlfn.WEBSERVICE("https://api.excelapi.org/post/address?zipcode="&amp;SUBSTITUTE(U12,"-",)&amp;"&amp;parts=2")</f>
        <v>#VALUE!</v>
      </c>
      <c r="W14" s="243" t="e">
        <f>_xlfn.WEBSERVICE("https://api.excelapi.org/post/address?zipcode="&amp;SUBSTITUTE(U12,"-",)&amp;"&amp;parts=3")</f>
        <v>#VALUE!</v>
      </c>
    </row>
    <row r="15" spans="1:40" ht="36" customHeight="1" outlineLevel="1">
      <c r="A15" s="333"/>
      <c r="B15" s="468" t="s">
        <v>668</v>
      </c>
      <c r="C15" s="468"/>
      <c r="D15" s="468"/>
      <c r="E15" s="468"/>
      <c r="F15" s="468"/>
      <c r="G15" s="463" t="s">
        <v>669</v>
      </c>
      <c r="H15" s="463"/>
      <c r="I15" s="463"/>
      <c r="J15" s="463"/>
      <c r="K15" s="463"/>
      <c r="L15" s="463"/>
      <c r="M15" s="463" t="s">
        <v>670</v>
      </c>
      <c r="N15" s="463"/>
      <c r="O15" s="463"/>
      <c r="P15" s="463"/>
      <c r="Q15" s="463"/>
      <c r="R15" s="463"/>
      <c r="U15" s="244"/>
      <c r="W15" s="244"/>
    </row>
    <row r="16" spans="1:40" ht="34.5" customHeight="1" outlineLevel="1">
      <c r="A16" s="245" t="s">
        <v>39</v>
      </c>
      <c r="B16" s="412"/>
      <c r="C16" s="413"/>
      <c r="D16" s="413"/>
      <c r="E16" s="413"/>
      <c r="F16" s="413"/>
      <c r="G16" s="414"/>
      <c r="H16" s="366"/>
      <c r="I16" s="366"/>
      <c r="J16" s="366"/>
      <c r="K16" s="353"/>
      <c r="L16" s="353"/>
      <c r="M16" s="353"/>
      <c r="N16" s="353"/>
      <c r="O16" s="353"/>
      <c r="P16" s="344" t="s">
        <v>75</v>
      </c>
      <c r="Q16" s="344"/>
      <c r="R16" s="344"/>
      <c r="S16" s="344"/>
      <c r="T16" s="222"/>
    </row>
    <row r="17" spans="1:38" ht="34.5" customHeight="1" outlineLevel="1">
      <c r="A17" s="236" t="s">
        <v>40</v>
      </c>
      <c r="B17" s="369"/>
      <c r="C17" s="370"/>
      <c r="D17" s="370"/>
      <c r="E17" s="370"/>
      <c r="F17" s="370"/>
      <c r="G17" s="371"/>
      <c r="H17" s="367" t="s">
        <v>41</v>
      </c>
      <c r="I17" s="350"/>
      <c r="J17" s="368"/>
      <c r="K17" s="421"/>
      <c r="L17" s="422"/>
      <c r="M17" s="422"/>
      <c r="N17" s="422"/>
      <c r="O17" s="373"/>
      <c r="P17" s="344"/>
      <c r="Q17" s="344"/>
      <c r="R17" s="344"/>
      <c r="S17" s="344"/>
      <c r="T17" s="246"/>
      <c r="AF17" s="226" t="s">
        <v>372</v>
      </c>
      <c r="AG17" s="226" t="s">
        <v>373</v>
      </c>
      <c r="AH17" s="226" t="s">
        <v>316</v>
      </c>
      <c r="AI17" s="226" t="s">
        <v>350</v>
      </c>
    </row>
    <row r="18" spans="1:38" ht="35.25" customHeight="1">
      <c r="A18" s="247" t="s">
        <v>16</v>
      </c>
      <c r="B18" s="387"/>
      <c r="C18" s="387"/>
      <c r="D18" s="387"/>
      <c r="E18" s="387"/>
      <c r="F18" s="387"/>
      <c r="G18" s="387"/>
      <c r="H18" s="387"/>
      <c r="I18" s="387"/>
      <c r="J18" s="387"/>
      <c r="K18" s="387"/>
      <c r="L18" s="387"/>
      <c r="M18" s="387"/>
      <c r="N18" s="387"/>
      <c r="O18" s="387"/>
      <c r="P18" s="387"/>
      <c r="Q18" s="387"/>
      <c r="R18" s="387"/>
      <c r="S18" s="387"/>
      <c r="AF18" s="217" t="b">
        <v>1</v>
      </c>
      <c r="AG18" s="217" t="b">
        <v>0</v>
      </c>
      <c r="AH18" s="217">
        <f>COUNTIF(AF18:AG18,TRUE)</f>
        <v>1</v>
      </c>
      <c r="AI18" s="218" t="str">
        <f>_xlfn.IFS(AH18&gt;=2,"要確認",AH18=0,"未選択",AND(AH18=1,AF18=TRUE),"銀行",AND(AH18=1,AG18=TRUE),"信用金庫")</f>
        <v>銀行</v>
      </c>
    </row>
    <row r="19" spans="1:38" ht="50.25" customHeight="1" outlineLevel="1">
      <c r="A19" s="332" t="s">
        <v>8</v>
      </c>
      <c r="B19" s="457" t="s">
        <v>672</v>
      </c>
      <c r="C19" s="458"/>
      <c r="D19" s="458"/>
      <c r="E19" s="458"/>
      <c r="F19" s="458"/>
      <c r="G19" s="347" t="s">
        <v>63</v>
      </c>
      <c r="H19" s="348"/>
      <c r="I19" s="349" t="s">
        <v>90</v>
      </c>
      <c r="J19" s="350"/>
      <c r="K19" s="453" t="s">
        <v>671</v>
      </c>
      <c r="L19" s="453"/>
      <c r="M19" s="453"/>
      <c r="N19" s="453"/>
      <c r="O19" s="342" t="s">
        <v>642</v>
      </c>
      <c r="P19" s="411"/>
      <c r="Q19" s="411"/>
      <c r="R19" s="411"/>
      <c r="S19" s="411"/>
      <c r="T19" s="248"/>
      <c r="U19" s="4" t="s">
        <v>87</v>
      </c>
      <c r="V19" s="240"/>
      <c r="W19" s="240"/>
    </row>
    <row r="20" spans="1:38" ht="50.25" customHeight="1" outlineLevel="1">
      <c r="A20" s="346"/>
      <c r="B20" s="457" t="s">
        <v>673</v>
      </c>
      <c r="C20" s="458"/>
      <c r="D20" s="458"/>
      <c r="E20" s="458"/>
      <c r="F20" s="458"/>
      <c r="G20" s="347" t="s">
        <v>64</v>
      </c>
      <c r="H20" s="348"/>
      <c r="I20" s="360" t="s">
        <v>91</v>
      </c>
      <c r="J20" s="361"/>
      <c r="K20" s="453" t="s">
        <v>674</v>
      </c>
      <c r="L20" s="453"/>
      <c r="M20" s="453"/>
      <c r="N20" s="453"/>
      <c r="O20" s="411"/>
      <c r="P20" s="411"/>
      <c r="Q20" s="411"/>
      <c r="R20" s="411"/>
      <c r="S20" s="411"/>
      <c r="U20" s="176" t="str">
        <f>HYPERLINK("https://www.jp-bank.japanpost.jp/kojin/sokin/furikomi/kouza/kj_sk_fm_kz_1.html", "・　（ゆうちょ銀行）記号番号から振込用の店名・預金種目・口座番号を調べる")</f>
        <v>・　（ゆうちょ銀行）記号番号から振込用の店名・預金種目・口座番号を調べる</v>
      </c>
      <c r="V20" s="240"/>
      <c r="W20" s="240"/>
      <c r="X20" s="246"/>
      <c r="Y20" s="246"/>
      <c r="Z20" s="246"/>
      <c r="AA20" s="246"/>
      <c r="AF20" s="226" t="s">
        <v>475</v>
      </c>
      <c r="AG20" s="226" t="s">
        <v>476</v>
      </c>
      <c r="AH20" s="226" t="s">
        <v>316</v>
      </c>
      <c r="AI20" s="226" t="s">
        <v>350</v>
      </c>
    </row>
    <row r="21" spans="1:38" ht="35.1" customHeight="1" outlineLevel="1">
      <c r="A21" s="236" t="s">
        <v>9</v>
      </c>
      <c r="B21" s="231" t="s">
        <v>3</v>
      </c>
      <c r="C21" s="232" t="s">
        <v>10</v>
      </c>
      <c r="D21" s="232" t="s">
        <v>3</v>
      </c>
      <c r="E21" s="232" t="s">
        <v>11</v>
      </c>
      <c r="F21" s="249"/>
      <c r="G21" s="222" t="s">
        <v>67</v>
      </c>
      <c r="I21" s="250"/>
      <c r="J21" s="250"/>
      <c r="K21" s="250"/>
      <c r="L21" s="250"/>
      <c r="M21" s="250"/>
      <c r="N21" s="250"/>
      <c r="O21" s="250"/>
      <c r="P21" s="250"/>
      <c r="Q21" s="250"/>
      <c r="R21" s="250"/>
      <c r="U21" s="5" t="str">
        <f>HYPERLINK(_xlfn.CONCAT("http://www.google.co.jp/search?hl=ja&amp;q=銀行コード+",B19&amp;"銀行","+",B20&amp;"支店" ), "・　名称を入力した金融機関・支店名称のコードを検索(Google)")</f>
        <v>・　名称を入力した金融機関・支店名称のコードを検索(Google)</v>
      </c>
      <c r="V21" s="240"/>
      <c r="W21" s="240"/>
      <c r="AF21" s="217" t="b">
        <v>1</v>
      </c>
      <c r="AG21" s="217" t="b">
        <v>0</v>
      </c>
      <c r="AH21" s="217">
        <f>COUNTIF(AF21:AG21,TRUE)</f>
        <v>1</v>
      </c>
      <c r="AI21" s="218" t="str">
        <f>_xlfn.IFS(AH21&gt;=2,"要確認",AH21=0,"未選択",AND(AH21=1,AF21=TRUE),"普通",AND(AH21=1,AG21=TRUE),"当座")</f>
        <v>普通</v>
      </c>
    </row>
    <row r="22" spans="1:38" ht="35.1" customHeight="1" outlineLevel="1" thickBot="1">
      <c r="A22" s="227" t="s">
        <v>650</v>
      </c>
      <c r="B22" s="453" t="s">
        <v>675</v>
      </c>
      <c r="C22" s="453"/>
      <c r="D22" s="453"/>
      <c r="E22" s="453"/>
      <c r="F22" s="453"/>
      <c r="G22" s="453"/>
      <c r="H22" s="453"/>
      <c r="I22" s="251"/>
      <c r="J22" s="252"/>
      <c r="K22" s="252"/>
      <c r="L22" s="252"/>
      <c r="M22" s="252"/>
      <c r="N22" s="252"/>
      <c r="O22" s="252"/>
      <c r="P22" s="252"/>
      <c r="Q22" s="252"/>
      <c r="R22" s="252"/>
      <c r="U22" s="240" t="s">
        <v>638</v>
      </c>
      <c r="V22" s="240"/>
      <c r="W22" s="253"/>
    </row>
    <row r="23" spans="1:38" ht="35.1" customHeight="1" outlineLevel="1" thickBot="1">
      <c r="A23" s="314" t="s">
        <v>12</v>
      </c>
      <c r="B23" s="454" t="s">
        <v>661</v>
      </c>
      <c r="C23" s="455"/>
      <c r="D23" s="455"/>
      <c r="E23" s="455"/>
      <c r="F23" s="455"/>
      <c r="G23" s="455"/>
      <c r="H23" s="455"/>
      <c r="I23" s="455"/>
      <c r="J23" s="455"/>
      <c r="K23" s="455"/>
      <c r="L23" s="455"/>
      <c r="M23" s="455"/>
      <c r="N23" s="455"/>
      <c r="O23" s="455"/>
      <c r="P23" s="455"/>
      <c r="Q23" s="455"/>
      <c r="R23" s="456"/>
      <c r="U23" s="255" t="s">
        <v>682</v>
      </c>
      <c r="V23" s="256" t="s">
        <v>683</v>
      </c>
      <c r="W23" s="240"/>
      <c r="AF23" s="226" t="s">
        <v>374</v>
      </c>
      <c r="AG23" s="226" t="s">
        <v>375</v>
      </c>
      <c r="AH23" s="226" t="s">
        <v>376</v>
      </c>
      <c r="AI23" s="226" t="s">
        <v>316</v>
      </c>
      <c r="AJ23" s="226" t="s">
        <v>350</v>
      </c>
    </row>
    <row r="24" spans="1:38" ht="35.1" customHeight="1" outlineLevel="1">
      <c r="A24" s="236" t="s">
        <v>13</v>
      </c>
      <c r="B24" s="457" t="s">
        <v>662</v>
      </c>
      <c r="C24" s="458"/>
      <c r="D24" s="458"/>
      <c r="E24" s="458"/>
      <c r="F24" s="458"/>
      <c r="G24" s="458"/>
      <c r="H24" s="458"/>
      <c r="I24" s="458"/>
      <c r="J24" s="458"/>
      <c r="K24" s="458"/>
      <c r="L24" s="458"/>
      <c r="M24" s="458"/>
      <c r="N24" s="458"/>
      <c r="O24" s="458"/>
      <c r="P24" s="458"/>
      <c r="Q24" s="458"/>
      <c r="R24" s="459"/>
      <c r="V24" s="320"/>
      <c r="W24" s="320"/>
      <c r="X24" s="320"/>
      <c r="Y24" s="320"/>
      <c r="Z24" s="320"/>
      <c r="AA24" s="320"/>
      <c r="AB24" s="320"/>
      <c r="AC24" s="320"/>
      <c r="AD24" s="320"/>
      <c r="AE24" s="320"/>
      <c r="AF24" s="217" t="b">
        <v>0</v>
      </c>
      <c r="AG24" s="217" t="b">
        <v>1</v>
      </c>
      <c r="AH24" s="217" t="b">
        <v>0</v>
      </c>
      <c r="AI24" s="217">
        <f>COUNTIF(AF24:AH24,TRUE)</f>
        <v>1</v>
      </c>
      <c r="AJ24" s="218" t="str">
        <f>_xlfn.IFS(AI24&gt;=2,"要確認",AI24=0,"未選択",AND(AI24=1,AF24=TRUE),"本店",AND(AI24=1,AG24=TRUE),"支店",AND(AI24=1,AH24=TRUE),"出張所")</f>
        <v>支店</v>
      </c>
    </row>
    <row r="25" spans="1:38" ht="35.1" customHeight="1">
      <c r="A25" s="258"/>
      <c r="C25" s="259"/>
      <c r="D25" s="259"/>
      <c r="E25" s="259"/>
      <c r="F25" s="259"/>
      <c r="G25" s="259"/>
      <c r="H25" s="259"/>
      <c r="I25" s="259"/>
      <c r="J25" s="259"/>
      <c r="K25" s="259"/>
      <c r="L25" s="259"/>
      <c r="M25" s="259"/>
      <c r="N25" s="259"/>
      <c r="O25" s="259"/>
      <c r="P25" s="259"/>
      <c r="Q25" s="259"/>
      <c r="R25" s="259"/>
      <c r="U25" s="424" t="s">
        <v>639</v>
      </c>
      <c r="V25" s="424"/>
      <c r="W25" s="424"/>
      <c r="X25" s="424"/>
      <c r="Y25" s="424"/>
      <c r="Z25" s="424"/>
      <c r="AA25" s="424"/>
      <c r="AB25" s="424"/>
      <c r="AC25" s="320"/>
      <c r="AD25" s="320"/>
      <c r="AE25" s="320"/>
      <c r="AF25" s="320"/>
    </row>
    <row r="26" spans="1:38" ht="18.75" customHeight="1" outlineLevel="1">
      <c r="A26" s="260" t="s">
        <v>84</v>
      </c>
      <c r="B26" s="316"/>
      <c r="C26" s="316"/>
      <c r="D26" s="316"/>
      <c r="E26" s="316"/>
      <c r="F26" s="316"/>
      <c r="G26" s="316"/>
      <c r="H26" s="316"/>
      <c r="I26" s="316"/>
      <c r="J26" s="316"/>
      <c r="K26" s="316"/>
      <c r="L26" s="316"/>
      <c r="M26" s="316"/>
      <c r="N26" s="316"/>
      <c r="O26" s="316"/>
      <c r="P26" s="316"/>
      <c r="Q26" s="316"/>
      <c r="R26" s="316"/>
      <c r="S26" s="316"/>
      <c r="AF26" s="226" t="s">
        <v>18</v>
      </c>
      <c r="AG26" s="226" t="s">
        <v>19</v>
      </c>
      <c r="AH26" s="226" t="s">
        <v>359</v>
      </c>
      <c r="AI26" s="226" t="s">
        <v>360</v>
      </c>
      <c r="AJ26" s="226" t="s">
        <v>22</v>
      </c>
      <c r="AK26" s="226" t="s">
        <v>316</v>
      </c>
      <c r="AL26" s="226" t="s">
        <v>350</v>
      </c>
    </row>
    <row r="27" spans="1:38" ht="32.25" customHeight="1" outlineLevel="1">
      <c r="A27" s="236" t="s">
        <v>17</v>
      </c>
      <c r="B27" s="228" t="s">
        <v>3</v>
      </c>
      <c r="C27" s="331" t="s">
        <v>18</v>
      </c>
      <c r="D27" s="331"/>
      <c r="E27" s="229" t="s">
        <v>3</v>
      </c>
      <c r="F27" s="331" t="s">
        <v>19</v>
      </c>
      <c r="G27" s="331"/>
      <c r="H27" s="229" t="s">
        <v>3</v>
      </c>
      <c r="I27" s="331" t="s">
        <v>20</v>
      </c>
      <c r="J27" s="331"/>
      <c r="K27" s="229" t="s">
        <v>3</v>
      </c>
      <c r="L27" s="415" t="s">
        <v>21</v>
      </c>
      <c r="M27" s="415"/>
      <c r="N27" s="229" t="s">
        <v>3</v>
      </c>
      <c r="O27" s="415" t="s">
        <v>22</v>
      </c>
      <c r="P27" s="420"/>
      <c r="Q27" s="262" t="s">
        <v>3</v>
      </c>
      <c r="R27" s="263"/>
      <c r="AF27" s="217" t="b">
        <v>0</v>
      </c>
      <c r="AG27" s="217" t="b">
        <v>0</v>
      </c>
      <c r="AH27" s="217" t="b">
        <v>0</v>
      </c>
      <c r="AI27" s="217" t="b">
        <v>0</v>
      </c>
      <c r="AJ27" s="217" t="b">
        <v>0</v>
      </c>
      <c r="AK27" s="217">
        <f>COUNTIF(AF27:AJ27,TRUE)</f>
        <v>0</v>
      </c>
      <c r="AL27" s="218" t="str">
        <f>_xlfn.IFS(AK27&gt;=2,"要確認",AK27=0,"未選択",AND(AK27=1,AF27=TRUE),"大企業",AND(AK27=1,AG27=TRUE),"中小企業",AND(AK27=1,AH27=TRUE),"国等",AND(AK27=1,AI27=TRUE),"公共法人等",AND(AK27=1,AJ27=TRUE),"その他")</f>
        <v>未選択</v>
      </c>
    </row>
    <row r="28" spans="1:38" ht="78" customHeight="1" outlineLevel="1">
      <c r="A28" s="264"/>
      <c r="B28" s="387" t="s">
        <v>89</v>
      </c>
      <c r="C28" s="387"/>
      <c r="D28" s="387"/>
      <c r="E28" s="387"/>
      <c r="F28" s="387"/>
      <c r="G28" s="387"/>
      <c r="H28" s="387"/>
      <c r="I28" s="387"/>
      <c r="J28" s="387"/>
      <c r="K28" s="387"/>
      <c r="L28" s="387"/>
      <c r="M28" s="387"/>
      <c r="N28" s="387"/>
      <c r="O28" s="387"/>
      <c r="P28" s="387"/>
      <c r="Q28" s="387"/>
      <c r="R28" s="387"/>
      <c r="S28" s="387"/>
    </row>
    <row r="29" spans="1:38" ht="32.25" customHeight="1" outlineLevel="1">
      <c r="A29" s="398" t="s">
        <v>51</v>
      </c>
      <c r="B29" s="349" t="s">
        <v>72</v>
      </c>
      <c r="C29" s="403"/>
      <c r="D29" s="403"/>
      <c r="E29" s="404"/>
      <c r="F29" s="265"/>
      <c r="G29" s="266" t="s">
        <v>73</v>
      </c>
      <c r="H29" s="267"/>
      <c r="I29" s="267"/>
      <c r="J29" s="266" t="s">
        <v>74</v>
      </c>
      <c r="K29" s="230"/>
      <c r="L29" s="349" t="s">
        <v>52</v>
      </c>
      <c r="M29" s="403"/>
      <c r="N29" s="403"/>
      <c r="O29" s="403"/>
      <c r="P29" s="417"/>
      <c r="Q29" s="418"/>
      <c r="R29" s="419"/>
      <c r="AF29" s="226" t="s">
        <v>73</v>
      </c>
      <c r="AG29" s="226" t="s">
        <v>74</v>
      </c>
      <c r="AH29" s="226" t="s">
        <v>316</v>
      </c>
      <c r="AI29" s="226" t="s">
        <v>350</v>
      </c>
    </row>
    <row r="30" spans="1:38" ht="32.25" customHeight="1" outlineLevel="1">
      <c r="A30" s="399"/>
      <c r="B30" s="349" t="s">
        <v>659</v>
      </c>
      <c r="C30" s="403"/>
      <c r="D30" s="403"/>
      <c r="E30" s="404"/>
      <c r="F30" s="388"/>
      <c r="G30" s="390"/>
      <c r="H30" s="226" t="s">
        <v>43</v>
      </c>
      <c r="I30" s="388"/>
      <c r="J30" s="390"/>
      <c r="K30" s="226" t="s">
        <v>44</v>
      </c>
      <c r="L30" s="388"/>
      <c r="M30" s="416"/>
      <c r="N30" s="268" t="s">
        <v>45</v>
      </c>
      <c r="O30" s="315"/>
      <c r="P30" s="315"/>
      <c r="Q30" s="315"/>
      <c r="R30" s="315"/>
      <c r="AF30" s="217" t="b">
        <v>0</v>
      </c>
      <c r="AG30" s="217" t="b">
        <v>0</v>
      </c>
      <c r="AH30" s="217">
        <f>COUNTIF(AF30:AG30,TRUE)</f>
        <v>0</v>
      </c>
      <c r="AI30" s="218" t="str">
        <f>_xlfn.IFS(AH30&gt;=2,"要確認",AH30=0,"未選択",AND(AH30=1,AF30=TRUE),"登録あり",AND(AH30=1,AG30=TRUE),"登録なし")</f>
        <v>未選択</v>
      </c>
    </row>
    <row r="31" spans="1:38" ht="32.25" customHeight="1" outlineLevel="1">
      <c r="A31" s="399"/>
      <c r="B31" s="367" t="s">
        <v>53</v>
      </c>
      <c r="C31" s="350"/>
      <c r="D31" s="350"/>
      <c r="E31" s="350"/>
      <c r="F31" s="269"/>
      <c r="G31" s="270" t="s">
        <v>54</v>
      </c>
      <c r="H31" s="270"/>
      <c r="I31" s="270" t="s">
        <v>55</v>
      </c>
      <c r="J31" s="270"/>
      <c r="K31" s="271" t="s">
        <v>23</v>
      </c>
      <c r="L31" s="272"/>
      <c r="M31" s="273"/>
      <c r="N31" s="274"/>
      <c r="O31" s="274"/>
      <c r="P31" s="274"/>
      <c r="Q31" s="274"/>
      <c r="R31" s="274"/>
      <c r="T31" s="220" t="s">
        <v>24</v>
      </c>
    </row>
    <row r="32" spans="1:38" ht="33.75" customHeight="1" outlineLevel="1">
      <c r="A32" s="398" t="s">
        <v>50</v>
      </c>
      <c r="B32" s="401" t="s">
        <v>46</v>
      </c>
      <c r="C32" s="402"/>
      <c r="D32" s="402"/>
      <c r="E32" s="425"/>
      <c r="F32" s="228"/>
      <c r="G32" s="229" t="s">
        <v>14</v>
      </c>
      <c r="H32" s="229"/>
      <c r="I32" s="230" t="s">
        <v>15</v>
      </c>
      <c r="J32" s="384" t="s">
        <v>68</v>
      </c>
      <c r="K32" s="385"/>
      <c r="L32" s="385"/>
      <c r="M32" s="385"/>
      <c r="N32" s="385"/>
      <c r="O32" s="385"/>
      <c r="P32" s="385"/>
      <c r="Q32" s="385"/>
      <c r="R32" s="385"/>
      <c r="S32" s="385"/>
      <c r="AF32" s="226" t="s">
        <v>54</v>
      </c>
      <c r="AG32" s="226" t="s">
        <v>55</v>
      </c>
      <c r="AH32" s="226" t="s">
        <v>23</v>
      </c>
      <c r="AI32" s="226" t="s">
        <v>316</v>
      </c>
      <c r="AJ32" s="226" t="s">
        <v>350</v>
      </c>
    </row>
    <row r="33" spans="1:36" ht="34.5" customHeight="1" outlineLevel="1">
      <c r="A33" s="399"/>
      <c r="B33" s="401" t="s">
        <v>47</v>
      </c>
      <c r="C33" s="402"/>
      <c r="D33" s="402"/>
      <c r="E33" s="402"/>
      <c r="F33" s="381"/>
      <c r="G33" s="382"/>
      <c r="H33" s="382"/>
      <c r="I33" s="382"/>
      <c r="J33" s="382"/>
      <c r="K33" s="382"/>
      <c r="L33" s="382"/>
      <c r="M33" s="382"/>
      <c r="N33" s="382"/>
      <c r="O33" s="383"/>
      <c r="P33" s="386" t="s">
        <v>83</v>
      </c>
      <c r="Q33" s="387"/>
      <c r="R33" s="387"/>
      <c r="S33" s="387"/>
      <c r="AF33" s="217" t="b">
        <v>0</v>
      </c>
      <c r="AG33" s="217" t="b">
        <v>0</v>
      </c>
      <c r="AH33" s="217" t="b">
        <v>0</v>
      </c>
      <c r="AI33" s="217">
        <f>COUNTIF(AF33:AH33,TRUE)</f>
        <v>0</v>
      </c>
      <c r="AJ33" s="218" t="str">
        <f>_xlfn.IFS(AI33&gt;=2,"要確認",AI33=0,"未選択",AND(AI33=1,AF33=TRUE),"課税",AND(AI33=1,AG33=TRUE),"免税",AND(AI33=1,AH33=TRUE),"対象外")</f>
        <v>未選択</v>
      </c>
    </row>
    <row r="34" spans="1:36" ht="34.5" customHeight="1" outlineLevel="1">
      <c r="A34" s="399"/>
      <c r="B34" s="401" t="s">
        <v>48</v>
      </c>
      <c r="C34" s="402"/>
      <c r="D34" s="402"/>
      <c r="E34" s="425"/>
      <c r="F34" s="381"/>
      <c r="G34" s="382"/>
      <c r="H34" s="382"/>
      <c r="I34" s="382"/>
      <c r="J34" s="382"/>
      <c r="K34" s="382"/>
      <c r="L34" s="382"/>
      <c r="M34" s="382"/>
      <c r="N34" s="382"/>
      <c r="O34" s="383"/>
      <c r="P34" s="386"/>
      <c r="Q34" s="387"/>
      <c r="R34" s="387"/>
      <c r="S34" s="387"/>
    </row>
    <row r="35" spans="1:36" ht="34.5" customHeight="1" outlineLevel="1">
      <c r="A35" s="400"/>
      <c r="B35" s="426" t="s">
        <v>49</v>
      </c>
      <c r="C35" s="427"/>
      <c r="D35" s="427"/>
      <c r="E35" s="428"/>
      <c r="F35" s="381"/>
      <c r="G35" s="382"/>
      <c r="H35" s="382"/>
      <c r="I35" s="382"/>
      <c r="J35" s="382"/>
      <c r="K35" s="382"/>
      <c r="L35" s="382"/>
      <c r="M35" s="382"/>
      <c r="N35" s="382"/>
      <c r="O35" s="383"/>
      <c r="P35" s="386"/>
      <c r="Q35" s="387"/>
      <c r="R35" s="387"/>
      <c r="S35" s="387"/>
      <c r="AF35" s="226" t="s">
        <v>377</v>
      </c>
      <c r="AG35" s="226" t="s">
        <v>368</v>
      </c>
      <c r="AH35" s="226" t="s">
        <v>316</v>
      </c>
      <c r="AI35" s="226" t="s">
        <v>350</v>
      </c>
    </row>
    <row r="36" spans="1:36" ht="34.5" customHeight="1" outlineLevel="1">
      <c r="A36" s="236" t="s">
        <v>82</v>
      </c>
      <c r="B36" s="381"/>
      <c r="C36" s="382"/>
      <c r="D36" s="382"/>
      <c r="E36" s="382"/>
      <c r="F36" s="382"/>
      <c r="G36" s="382"/>
      <c r="H36" s="383"/>
      <c r="I36" s="275"/>
      <c r="J36" s="275"/>
      <c r="K36" s="275"/>
      <c r="M36" s="222"/>
      <c r="N36" s="222"/>
      <c r="O36" s="222"/>
      <c r="P36" s="222"/>
      <c r="AF36" s="217" t="b">
        <v>0</v>
      </c>
      <c r="AG36" s="217" t="b">
        <v>0</v>
      </c>
      <c r="AH36" s="217">
        <f>COUNTIF(AF36:AG36,TRUE)</f>
        <v>0</v>
      </c>
      <c r="AI36" s="218" t="str">
        <f>_xlfn.IFS(AH36&gt;=2,"要確認",AH36=0,"未選択",AND(AH36=1,AF36=TRUE),"メール必要",AND(AH36=1,AG36=TRUE),"メール不要")</f>
        <v>未選択</v>
      </c>
    </row>
    <row r="37" spans="1:36" ht="20.100000000000001" customHeight="1"/>
    <row r="38" spans="1:36" ht="20.100000000000001" customHeight="1" outlineLevel="1">
      <c r="A38" s="391" t="s">
        <v>60</v>
      </c>
      <c r="B38" s="391"/>
      <c r="C38" s="391"/>
    </row>
    <row r="39" spans="1:36" ht="30" customHeight="1" outlineLevel="1">
      <c r="A39" s="236" t="s">
        <v>56</v>
      </c>
      <c r="B39" s="392"/>
      <c r="C39" s="393"/>
      <c r="D39" s="393"/>
      <c r="E39" s="393"/>
      <c r="F39" s="393"/>
      <c r="G39" s="394"/>
      <c r="H39" s="380" t="s">
        <v>69</v>
      </c>
      <c r="I39" s="365"/>
      <c r="J39" s="365"/>
      <c r="K39" s="365"/>
      <c r="L39" s="365"/>
      <c r="M39" s="365"/>
      <c r="N39" s="365"/>
      <c r="O39" s="365"/>
      <c r="P39" s="365"/>
      <c r="Q39" s="365"/>
      <c r="R39" s="365"/>
    </row>
    <row r="40" spans="1:36" ht="30" customHeight="1" outlineLevel="1">
      <c r="A40" s="236" t="s">
        <v>57</v>
      </c>
      <c r="B40" s="395"/>
      <c r="C40" s="396"/>
      <c r="D40" s="396"/>
      <c r="E40" s="396"/>
      <c r="F40" s="396"/>
      <c r="G40" s="397"/>
      <c r="H40" s="380"/>
      <c r="I40" s="365"/>
      <c r="J40" s="365"/>
      <c r="K40" s="365"/>
      <c r="L40" s="365"/>
      <c r="M40" s="365"/>
      <c r="N40" s="365"/>
      <c r="O40" s="365"/>
      <c r="P40" s="365"/>
      <c r="Q40" s="365"/>
      <c r="R40" s="365"/>
    </row>
    <row r="41" spans="1:36" ht="35.1" customHeight="1" outlineLevel="1">
      <c r="A41" s="236" t="s">
        <v>28</v>
      </c>
      <c r="B41" s="228" t="s">
        <v>3</v>
      </c>
      <c r="C41" s="229" t="s">
        <v>29</v>
      </c>
      <c r="D41" s="229"/>
      <c r="E41" s="229" t="s">
        <v>3</v>
      </c>
      <c r="F41" s="229" t="s">
        <v>30</v>
      </c>
      <c r="G41" s="229"/>
      <c r="H41" s="229" t="s">
        <v>3</v>
      </c>
      <c r="I41" s="229" t="s">
        <v>31</v>
      </c>
      <c r="J41" s="318"/>
      <c r="K41" s="380" t="s">
        <v>70</v>
      </c>
      <c r="L41" s="365"/>
      <c r="M41" s="365"/>
      <c r="N41" s="365"/>
      <c r="O41" s="365"/>
      <c r="P41" s="365"/>
      <c r="Q41" s="365"/>
      <c r="R41" s="365"/>
      <c r="S41" s="365"/>
      <c r="AF41" s="226" t="s">
        <v>369</v>
      </c>
      <c r="AG41" s="226" t="s">
        <v>370</v>
      </c>
      <c r="AH41" s="226" t="s">
        <v>371</v>
      </c>
      <c r="AI41" s="226" t="s">
        <v>316</v>
      </c>
      <c r="AJ41" s="226" t="s">
        <v>350</v>
      </c>
    </row>
    <row r="42" spans="1:36" ht="34.5" customHeight="1" outlineLevel="1">
      <c r="A42" s="227" t="s">
        <v>95</v>
      </c>
      <c r="B42" s="388"/>
      <c r="C42" s="389"/>
      <c r="D42" s="389"/>
      <c r="E42" s="389"/>
      <c r="F42" s="389"/>
      <c r="G42" s="389"/>
      <c r="H42" s="389"/>
      <c r="I42" s="389"/>
      <c r="J42" s="389"/>
      <c r="K42" s="390"/>
      <c r="L42" s="380" t="s">
        <v>76</v>
      </c>
      <c r="M42" s="365"/>
      <c r="N42" s="365"/>
      <c r="O42" s="365"/>
      <c r="P42" s="365"/>
      <c r="Q42" s="365"/>
      <c r="R42" s="365"/>
      <c r="S42" s="365"/>
      <c r="T42" s="277"/>
      <c r="U42" s="277"/>
      <c r="V42" s="277"/>
      <c r="W42" s="277"/>
      <c r="AF42" s="217" t="b">
        <v>1</v>
      </c>
      <c r="AG42" s="217" t="b">
        <v>0</v>
      </c>
      <c r="AH42" s="217" t="b">
        <v>0</v>
      </c>
      <c r="AI42" s="217">
        <f>COUNTIF(AF42:AH42,TRUE)</f>
        <v>1</v>
      </c>
      <c r="AJ42" s="218" t="str">
        <f>_xlfn.IFS(AI42&gt;=2,"要確認",AI42=0,"未選択",AND(AI42=1,AF42=TRUE),"銀行振込",AND(AI42=1,AG42=TRUE),"窓口払",AND(AI42=1,AH42=TRUE),"口座引落")</f>
        <v>銀行振込</v>
      </c>
    </row>
    <row r="43" spans="1:36" ht="35.1" customHeight="1" outlineLevel="1">
      <c r="A43" s="227" t="s">
        <v>58</v>
      </c>
      <c r="B43" s="381"/>
      <c r="C43" s="382"/>
      <c r="D43" s="382"/>
      <c r="E43" s="382"/>
      <c r="F43" s="382"/>
      <c r="G43" s="382"/>
      <c r="H43" s="382"/>
      <c r="I43" s="382"/>
      <c r="J43" s="382"/>
      <c r="K43" s="382"/>
      <c r="L43" s="382"/>
      <c r="M43" s="382"/>
      <c r="N43" s="382"/>
      <c r="O43" s="383"/>
      <c r="P43" s="380" t="s">
        <v>85</v>
      </c>
      <c r="Q43" s="365"/>
      <c r="R43" s="365"/>
      <c r="S43" s="278"/>
      <c r="T43" s="278"/>
    </row>
    <row r="44" spans="1:36" ht="35.1" customHeight="1" outlineLevel="1">
      <c r="A44" s="227" t="s">
        <v>59</v>
      </c>
      <c r="B44" s="381"/>
      <c r="C44" s="382"/>
      <c r="D44" s="382"/>
      <c r="E44" s="382"/>
      <c r="F44" s="382"/>
      <c r="G44" s="382"/>
      <c r="H44" s="382"/>
      <c r="I44" s="382"/>
      <c r="J44" s="382"/>
      <c r="K44" s="382"/>
      <c r="L44" s="382"/>
      <c r="M44" s="382"/>
      <c r="N44" s="382"/>
      <c r="O44" s="383"/>
      <c r="P44" s="380"/>
      <c r="Q44" s="365"/>
      <c r="R44" s="365"/>
      <c r="S44" s="278"/>
      <c r="T44" s="278"/>
    </row>
    <row r="45" spans="1:36" ht="22.5" customHeight="1" thickBot="1">
      <c r="P45" s="220" t="s">
        <v>0</v>
      </c>
    </row>
    <row r="46" spans="1:36" ht="30" customHeight="1">
      <c r="A46" s="279" t="s">
        <v>651</v>
      </c>
      <c r="B46" s="305"/>
      <c r="C46" s="305"/>
      <c r="D46" s="305"/>
      <c r="E46" s="305"/>
      <c r="F46" s="305"/>
      <c r="G46" s="305"/>
      <c r="H46" s="305"/>
      <c r="I46" s="305"/>
      <c r="J46" s="305"/>
      <c r="K46" s="305"/>
      <c r="L46" s="305"/>
      <c r="M46" s="305"/>
      <c r="N46" s="305"/>
      <c r="O46" s="305"/>
      <c r="P46" s="305"/>
      <c r="Q46" s="305"/>
      <c r="R46" s="280"/>
    </row>
    <row r="47" spans="1:36" ht="30" customHeight="1">
      <c r="A47" s="423" t="s">
        <v>61</v>
      </c>
      <c r="B47" s="423"/>
      <c r="C47" s="423"/>
      <c r="D47" s="423"/>
      <c r="E47" s="423"/>
      <c r="F47" s="423"/>
      <c r="G47" s="423"/>
      <c r="H47" s="423"/>
      <c r="I47" s="423"/>
      <c r="J47" s="423"/>
      <c r="K47" s="423"/>
      <c r="L47" s="423"/>
      <c r="M47" s="423"/>
      <c r="N47" s="423"/>
      <c r="O47" s="423"/>
      <c r="P47" s="423"/>
      <c r="Q47" s="319"/>
      <c r="R47" s="307"/>
    </row>
    <row r="48" spans="1:36" ht="24.95" customHeight="1">
      <c r="A48" s="281" t="s">
        <v>62</v>
      </c>
      <c r="B48" s="282"/>
      <c r="C48" s="282"/>
      <c r="D48" s="282"/>
      <c r="E48" s="282"/>
      <c r="F48" s="282"/>
      <c r="G48" s="282"/>
      <c r="H48" s="282"/>
      <c r="I48" s="282"/>
      <c r="J48" s="282"/>
      <c r="K48" s="282"/>
      <c r="L48" s="282"/>
      <c r="M48" s="282"/>
      <c r="N48" s="282"/>
      <c r="O48" s="282"/>
      <c r="P48" s="282"/>
      <c r="Q48" s="282"/>
      <c r="R48" s="283"/>
    </row>
    <row r="49" spans="1:18" ht="24.95" customHeight="1">
      <c r="A49" s="284" t="s">
        <v>86</v>
      </c>
      <c r="B49" s="282"/>
      <c r="C49" s="282"/>
      <c r="D49" s="282"/>
      <c r="E49" s="282"/>
      <c r="F49" s="282"/>
      <c r="G49" s="282"/>
      <c r="H49" s="282"/>
      <c r="I49" s="282"/>
      <c r="J49" s="282"/>
      <c r="K49" s="282"/>
      <c r="L49" s="282"/>
      <c r="M49" s="282"/>
      <c r="N49" s="282"/>
      <c r="O49" s="282"/>
      <c r="P49" s="282"/>
      <c r="Q49" s="282"/>
      <c r="R49" s="283"/>
    </row>
    <row r="50" spans="1:18" ht="24.95" customHeight="1">
      <c r="A50" s="284"/>
      <c r="B50" s="282"/>
      <c r="C50" s="282"/>
      <c r="D50" s="282"/>
      <c r="E50" s="282"/>
      <c r="F50" s="282"/>
      <c r="G50" s="282"/>
      <c r="H50" s="282"/>
      <c r="I50" s="282"/>
      <c r="J50" s="282"/>
      <c r="K50" s="282"/>
      <c r="L50" s="282"/>
      <c r="M50" s="282"/>
      <c r="N50" s="282"/>
      <c r="O50" s="282"/>
      <c r="P50" s="282"/>
      <c r="Q50" s="282"/>
      <c r="R50" s="283"/>
    </row>
    <row r="51" spans="1:18" ht="24.95" customHeight="1" thickBot="1">
      <c r="A51" s="285" t="s">
        <v>641</v>
      </c>
      <c r="B51" s="286"/>
      <c r="C51" s="286"/>
      <c r="D51" s="286"/>
      <c r="E51" s="286"/>
      <c r="F51" s="286"/>
      <c r="G51" s="286"/>
      <c r="H51" s="286"/>
      <c r="I51" s="286"/>
      <c r="J51" s="286"/>
      <c r="K51" s="286"/>
      <c r="L51" s="286"/>
      <c r="M51" s="286"/>
      <c r="N51" s="286"/>
      <c r="O51" s="286"/>
      <c r="P51" s="286"/>
      <c r="Q51" s="286"/>
      <c r="R51" s="287"/>
    </row>
    <row r="52" spans="1:18" ht="15" customHeight="1">
      <c r="A52" s="288"/>
      <c r="B52" s="288"/>
      <c r="C52" s="288"/>
      <c r="D52" s="288"/>
      <c r="E52" s="288"/>
      <c r="F52" s="288"/>
      <c r="G52" s="288"/>
      <c r="H52" s="288"/>
      <c r="I52" s="288"/>
      <c r="J52" s="288"/>
      <c r="K52" s="288"/>
      <c r="L52" s="288"/>
      <c r="M52" s="288"/>
      <c r="N52" s="288"/>
      <c r="O52" s="288"/>
      <c r="P52" s="288"/>
      <c r="Q52" s="288"/>
      <c r="R52" s="288"/>
    </row>
    <row r="53" spans="1:18" ht="35.1" customHeight="1"/>
  </sheetData>
  <sheetProtection selectLockedCells="1"/>
  <mergeCells count="88">
    <mergeCell ref="D1:M2"/>
    <mergeCell ref="M3:O3"/>
    <mergeCell ref="P3:R3"/>
    <mergeCell ref="B4:R4"/>
    <mergeCell ref="A6:A7"/>
    <mergeCell ref="L7:S7"/>
    <mergeCell ref="B8:R8"/>
    <mergeCell ref="B9:R9"/>
    <mergeCell ref="B10:C10"/>
    <mergeCell ref="E10:F10"/>
    <mergeCell ref="H10:I10"/>
    <mergeCell ref="K10:O10"/>
    <mergeCell ref="P10:S10"/>
    <mergeCell ref="B11:O11"/>
    <mergeCell ref="P11:S11"/>
    <mergeCell ref="A12:A15"/>
    <mergeCell ref="B12:I12"/>
    <mergeCell ref="J12:O12"/>
    <mergeCell ref="P12:S13"/>
    <mergeCell ref="B15:F15"/>
    <mergeCell ref="G15:L15"/>
    <mergeCell ref="M15:R15"/>
    <mergeCell ref="Y12:AH12"/>
    <mergeCell ref="B13:D13"/>
    <mergeCell ref="F13:I13"/>
    <mergeCell ref="J13:O13"/>
    <mergeCell ref="B14:F14"/>
    <mergeCell ref="G14:L14"/>
    <mergeCell ref="M14:R14"/>
    <mergeCell ref="B16:G16"/>
    <mergeCell ref="H16:J16"/>
    <mergeCell ref="K16:O16"/>
    <mergeCell ref="P16:S17"/>
    <mergeCell ref="B17:G17"/>
    <mergeCell ref="H17:J17"/>
    <mergeCell ref="K17:O17"/>
    <mergeCell ref="B18:S18"/>
    <mergeCell ref="A19:A20"/>
    <mergeCell ref="B19:F19"/>
    <mergeCell ref="G19:H19"/>
    <mergeCell ref="I19:J19"/>
    <mergeCell ref="K19:N19"/>
    <mergeCell ref="O19:S20"/>
    <mergeCell ref="B20:F20"/>
    <mergeCell ref="G20:H20"/>
    <mergeCell ref="I20:J20"/>
    <mergeCell ref="K20:N20"/>
    <mergeCell ref="B22:H22"/>
    <mergeCell ref="B23:R23"/>
    <mergeCell ref="B24:R24"/>
    <mergeCell ref="U25:AB25"/>
    <mergeCell ref="B28:S28"/>
    <mergeCell ref="C27:D27"/>
    <mergeCell ref="F27:G27"/>
    <mergeCell ref="I27:J27"/>
    <mergeCell ref="L27:M27"/>
    <mergeCell ref="O27:P27"/>
    <mergeCell ref="A29:A31"/>
    <mergeCell ref="B29:E29"/>
    <mergeCell ref="L29:O29"/>
    <mergeCell ref="P29:R29"/>
    <mergeCell ref="B30:E30"/>
    <mergeCell ref="F30:G30"/>
    <mergeCell ref="I30:J30"/>
    <mergeCell ref="L30:M30"/>
    <mergeCell ref="B31:E31"/>
    <mergeCell ref="A32:A35"/>
    <mergeCell ref="B32:E32"/>
    <mergeCell ref="J32:S32"/>
    <mergeCell ref="B33:E33"/>
    <mergeCell ref="F33:O33"/>
    <mergeCell ref="P33:S35"/>
    <mergeCell ref="B34:E34"/>
    <mergeCell ref="F34:O34"/>
    <mergeCell ref="B35:E35"/>
    <mergeCell ref="F35:O35"/>
    <mergeCell ref="A47:P47"/>
    <mergeCell ref="B36:H36"/>
    <mergeCell ref="A38:C38"/>
    <mergeCell ref="B39:G39"/>
    <mergeCell ref="H39:R40"/>
    <mergeCell ref="B40:G40"/>
    <mergeCell ref="K41:S41"/>
    <mergeCell ref="B42:K42"/>
    <mergeCell ref="L42:S42"/>
    <mergeCell ref="B43:O43"/>
    <mergeCell ref="P43:R44"/>
    <mergeCell ref="B44:O44"/>
  </mergeCells>
  <phoneticPr fontId="2"/>
  <conditionalFormatting sqref="A27:T36">
    <cfRule type="expression" dxfId="21" priority="6">
      <formula>$AN$10&lt;&gt;"企業、団体等（個人事業主含む）"</formula>
    </cfRule>
  </conditionalFormatting>
  <conditionalFormatting sqref="U23">
    <cfRule type="containsText" dxfId="20" priority="7" operator="containsText" text="要確認">
      <formula>NOT(ISERROR(SEARCH("要確認",U23)))</formula>
    </cfRule>
  </conditionalFormatting>
  <conditionalFormatting sqref="B16:G16">
    <cfRule type="expression" dxfId="19" priority="5">
      <formula>OR($AN$10=$AH$9,$AN$10=$AI$9,$AN$10=$AJ$9,$AN$10=$AL$9)</formula>
    </cfRule>
  </conditionalFormatting>
  <conditionalFormatting sqref="B17:G17">
    <cfRule type="expression" dxfId="18" priority="4">
      <formula>$AN$10&lt;&gt;"東京科学大学の学生"</formula>
    </cfRule>
  </conditionalFormatting>
  <conditionalFormatting sqref="B10:J10">
    <cfRule type="expression" dxfId="17" priority="3">
      <formula>OR($AN$10=$AK$9,$AN$10=$AL$9)</formula>
    </cfRule>
  </conditionalFormatting>
  <conditionalFormatting sqref="B11:O11">
    <cfRule type="expression" dxfId="16" priority="2">
      <formula>$AN$10=$AL$9</formula>
    </cfRule>
  </conditionalFormatting>
  <conditionalFormatting sqref="K17:O17">
    <cfRule type="expression" dxfId="15" priority="1">
      <formula>OR($AN$10=$AL$9,$AN$10=$AK$9)</formula>
    </cfRule>
  </conditionalFormatting>
  <dataValidations count="4">
    <dataValidation imeMode="fullKatakana" allowBlank="1" showInputMessage="1" showErrorMessage="1" promptTitle="ーーーーーーーーーーーーーーーーーーーーーーー" prompt="カナには法人格（カブシキガイシャ等）は記載不要です。" sqref="B9:R9" xr:uid="{97ED090C-094C-4EF2-A7E5-94747D8A339C}"/>
    <dataValidation imeMode="fullKatakana" allowBlank="1" showInputMessage="1" showErrorMessage="1" promptTitle="ーーーーーーーーーーーーーーーーーーーーーーーーーーーーーーーー" prompt="･姓と名の間にスペースを入れてください｡_x000a__x000a_・法人格は略語を用いて記載してください。_x000a_【例】_x000a_・株式会社東科商事　→　カ）トウカシヨウジ_x000a_･東科商事株式会社　→　トウカシヨウジ（カ_x000a_・東科商事株式会社　大岡山支店　→　トウカシヨウジ（カ）オオオカヤマシテン" sqref="B24:R24" xr:uid="{34DDE552-6940-4812-995E-9A3EC044C8F8}"/>
    <dataValidation imeMode="fullKatakana" allowBlank="1" showInputMessage="1" showErrorMessage="1" sqref="B44 B25:R25 B8:R8 B23:R23" xr:uid="{59DD8907-49B2-4DCA-A527-E4DAEB1D0CC1}"/>
    <dataValidation imeMode="disabled" allowBlank="1" showInputMessage="1" showErrorMessage="1" sqref="H10:I10 E10:F10 B10:C10 B13 F29 B36 K19 F13 B22:H22 H33:O35 F30:G30 L30:M30 I30:J30 B18:G18 B16:B17 B42 B32:G35" xr:uid="{BB3DDC36-E63E-4C0A-A5EB-78DF1962227C}"/>
  </dataValidations>
  <hyperlinks>
    <hyperlink ref="U19" r:id="rId1" display="金融機関コード検索／Bank code serch" xr:uid="{F238BFF8-CBA5-47C0-860D-71D042E05DD3}"/>
    <hyperlink ref="A47" r:id="rId2" xr:uid="{63145775-D9E9-4663-837D-ED0254D1A616}"/>
  </hyperlinks>
  <printOptions horizontalCentered="1"/>
  <pageMargins left="0.31496062992125984" right="0.27559055118110237" top="0.39370078740157483" bottom="0.23622047244094491" header="0.19685039370078741" footer="0.15748031496062992"/>
  <pageSetup paperSize="9" scale="51" fitToWidth="0"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7169" r:id="rId6" name="Check Box 1">
              <controlPr defaultSize="0" autoFill="0" autoLine="0" autoPict="0">
                <anchor moveWithCells="1">
                  <from>
                    <xdr:col>1</xdr:col>
                    <xdr:colOff>104775</xdr:colOff>
                    <xdr:row>20</xdr:row>
                    <xdr:rowOff>85725</xdr:rowOff>
                  </from>
                  <to>
                    <xdr:col>3</xdr:col>
                    <xdr:colOff>0</xdr:colOff>
                    <xdr:row>20</xdr:row>
                    <xdr:rowOff>352425</xdr:rowOff>
                  </to>
                </anchor>
              </controlPr>
            </control>
          </mc:Choice>
        </mc:AlternateContent>
        <mc:AlternateContent xmlns:mc="http://schemas.openxmlformats.org/markup-compatibility/2006">
          <mc:Choice Requires="x14">
            <control shapeId="7170" r:id="rId7" name="Check Box 2">
              <controlPr defaultSize="0" autoFill="0" autoLine="0" autoPict="0">
                <anchor moveWithCells="1">
                  <from>
                    <xdr:col>3</xdr:col>
                    <xdr:colOff>85725</xdr:colOff>
                    <xdr:row>20</xdr:row>
                    <xdr:rowOff>85725</xdr:rowOff>
                  </from>
                  <to>
                    <xdr:col>5</xdr:col>
                    <xdr:colOff>9525</xdr:colOff>
                    <xdr:row>20</xdr:row>
                    <xdr:rowOff>381000</xdr:rowOff>
                  </to>
                </anchor>
              </controlPr>
            </control>
          </mc:Choice>
        </mc:AlternateContent>
        <mc:AlternateContent xmlns:mc="http://schemas.openxmlformats.org/markup-compatibility/2006">
          <mc:Choice Requires="x14">
            <control shapeId="7171" r:id="rId8" name="Check Box 3">
              <controlPr defaultSize="0" autoFill="0" autoLine="0" autoPict="0">
                <anchor moveWithCells="1">
                  <from>
                    <xdr:col>1</xdr:col>
                    <xdr:colOff>104775</xdr:colOff>
                    <xdr:row>26</xdr:row>
                    <xdr:rowOff>66675</xdr:rowOff>
                  </from>
                  <to>
                    <xdr:col>3</xdr:col>
                    <xdr:colOff>381000</xdr:colOff>
                    <xdr:row>26</xdr:row>
                    <xdr:rowOff>381000</xdr:rowOff>
                  </to>
                </anchor>
              </controlPr>
            </control>
          </mc:Choice>
        </mc:AlternateContent>
        <mc:AlternateContent xmlns:mc="http://schemas.openxmlformats.org/markup-compatibility/2006">
          <mc:Choice Requires="x14">
            <control shapeId="7172" r:id="rId9" name="Check Box 4">
              <controlPr defaultSize="0" autoFill="0" autoLine="0" autoPict="0">
                <anchor moveWithCells="1">
                  <from>
                    <xdr:col>4</xdr:col>
                    <xdr:colOff>104775</xdr:colOff>
                    <xdr:row>26</xdr:row>
                    <xdr:rowOff>57150</xdr:rowOff>
                  </from>
                  <to>
                    <xdr:col>6</xdr:col>
                    <xdr:colOff>352425</xdr:colOff>
                    <xdr:row>26</xdr:row>
                    <xdr:rowOff>381000</xdr:rowOff>
                  </to>
                </anchor>
              </controlPr>
            </control>
          </mc:Choice>
        </mc:AlternateContent>
        <mc:AlternateContent xmlns:mc="http://schemas.openxmlformats.org/markup-compatibility/2006">
          <mc:Choice Requires="x14">
            <control shapeId="7173" r:id="rId10" name="Check Box 5">
              <controlPr defaultSize="0" autoFill="0" autoLine="0" autoPict="0">
                <anchor moveWithCells="1">
                  <from>
                    <xdr:col>7</xdr:col>
                    <xdr:colOff>104775</xdr:colOff>
                    <xdr:row>26</xdr:row>
                    <xdr:rowOff>66675</xdr:rowOff>
                  </from>
                  <to>
                    <xdr:col>9</xdr:col>
                    <xdr:colOff>381000</xdr:colOff>
                    <xdr:row>26</xdr:row>
                    <xdr:rowOff>352425</xdr:rowOff>
                  </to>
                </anchor>
              </controlPr>
            </control>
          </mc:Choice>
        </mc:AlternateContent>
        <mc:AlternateContent xmlns:mc="http://schemas.openxmlformats.org/markup-compatibility/2006">
          <mc:Choice Requires="x14">
            <control shapeId="7174" r:id="rId11" name="Check Box 6">
              <controlPr defaultSize="0" autoFill="0" autoLine="0" autoPict="0">
                <anchor moveWithCells="1">
                  <from>
                    <xdr:col>10</xdr:col>
                    <xdr:colOff>104775</xdr:colOff>
                    <xdr:row>26</xdr:row>
                    <xdr:rowOff>85725</xdr:rowOff>
                  </from>
                  <to>
                    <xdr:col>12</xdr:col>
                    <xdr:colOff>381000</xdr:colOff>
                    <xdr:row>26</xdr:row>
                    <xdr:rowOff>342900</xdr:rowOff>
                  </to>
                </anchor>
              </controlPr>
            </control>
          </mc:Choice>
        </mc:AlternateContent>
        <mc:AlternateContent xmlns:mc="http://schemas.openxmlformats.org/markup-compatibility/2006">
          <mc:Choice Requires="x14">
            <control shapeId="7175" r:id="rId12" name="Check Box 7">
              <controlPr defaultSize="0" autoFill="0" autoLine="0" autoPict="0">
                <anchor moveWithCells="1">
                  <from>
                    <xdr:col>1</xdr:col>
                    <xdr:colOff>104775</xdr:colOff>
                    <xdr:row>40</xdr:row>
                    <xdr:rowOff>85725</xdr:rowOff>
                  </from>
                  <to>
                    <xdr:col>3</xdr:col>
                    <xdr:colOff>352425</xdr:colOff>
                    <xdr:row>40</xdr:row>
                    <xdr:rowOff>381000</xdr:rowOff>
                  </to>
                </anchor>
              </controlPr>
            </control>
          </mc:Choice>
        </mc:AlternateContent>
        <mc:AlternateContent xmlns:mc="http://schemas.openxmlformats.org/markup-compatibility/2006">
          <mc:Choice Requires="x14">
            <control shapeId="7176" r:id="rId13" name="Check Box 8">
              <controlPr defaultSize="0" autoFill="0" autoLine="0" autoPict="0">
                <anchor moveWithCells="1">
                  <from>
                    <xdr:col>4</xdr:col>
                    <xdr:colOff>85725</xdr:colOff>
                    <xdr:row>40</xdr:row>
                    <xdr:rowOff>85725</xdr:rowOff>
                  </from>
                  <to>
                    <xdr:col>6</xdr:col>
                    <xdr:colOff>342900</xdr:colOff>
                    <xdr:row>40</xdr:row>
                    <xdr:rowOff>381000</xdr:rowOff>
                  </to>
                </anchor>
              </controlPr>
            </control>
          </mc:Choice>
        </mc:AlternateContent>
        <mc:AlternateContent xmlns:mc="http://schemas.openxmlformats.org/markup-compatibility/2006">
          <mc:Choice Requires="x14">
            <control shapeId="7177" r:id="rId14" name="Check Box 9">
              <controlPr defaultSize="0" autoFill="0" autoLine="0" autoPict="0">
                <anchor moveWithCells="1">
                  <from>
                    <xdr:col>7</xdr:col>
                    <xdr:colOff>66675</xdr:colOff>
                    <xdr:row>40</xdr:row>
                    <xdr:rowOff>104775</xdr:rowOff>
                  </from>
                  <to>
                    <xdr:col>9</xdr:col>
                    <xdr:colOff>352425</xdr:colOff>
                    <xdr:row>40</xdr:row>
                    <xdr:rowOff>352425</xdr:rowOff>
                  </to>
                </anchor>
              </controlPr>
            </control>
          </mc:Choice>
        </mc:AlternateContent>
        <mc:AlternateContent xmlns:mc="http://schemas.openxmlformats.org/markup-compatibility/2006">
          <mc:Choice Requires="x14">
            <control shapeId="7178" r:id="rId15" name="Check Box 10">
              <controlPr defaultSize="0" autoFill="0" autoLine="0" autoPict="0">
                <anchor moveWithCells="1">
                  <from>
                    <xdr:col>13</xdr:col>
                    <xdr:colOff>104775</xdr:colOff>
                    <xdr:row>26</xdr:row>
                    <xdr:rowOff>85725</xdr:rowOff>
                  </from>
                  <to>
                    <xdr:col>15</xdr:col>
                    <xdr:colOff>352425</xdr:colOff>
                    <xdr:row>26</xdr:row>
                    <xdr:rowOff>352425</xdr:rowOff>
                  </to>
                </anchor>
              </controlPr>
            </control>
          </mc:Choice>
        </mc:AlternateContent>
        <mc:AlternateContent xmlns:mc="http://schemas.openxmlformats.org/markup-compatibility/2006">
          <mc:Choice Requires="x14">
            <control shapeId="7179" r:id="rId16" name="Check Box 11">
              <controlPr defaultSize="0" autoFill="0" autoLine="0" autoPict="0">
                <anchor moveWithCells="1">
                  <from>
                    <xdr:col>1</xdr:col>
                    <xdr:colOff>104775</xdr:colOff>
                    <xdr:row>4</xdr:row>
                    <xdr:rowOff>66675</xdr:rowOff>
                  </from>
                  <to>
                    <xdr:col>2</xdr:col>
                    <xdr:colOff>390525</xdr:colOff>
                    <xdr:row>4</xdr:row>
                    <xdr:rowOff>381000</xdr:rowOff>
                  </to>
                </anchor>
              </controlPr>
            </control>
          </mc:Choice>
        </mc:AlternateContent>
        <mc:AlternateContent xmlns:mc="http://schemas.openxmlformats.org/markup-compatibility/2006">
          <mc:Choice Requires="x14">
            <control shapeId="7180" r:id="rId17" name="Check Box 12">
              <controlPr defaultSize="0" autoFill="0" autoLine="0" autoPict="0">
                <anchor moveWithCells="1">
                  <from>
                    <xdr:col>1</xdr:col>
                    <xdr:colOff>114300</xdr:colOff>
                    <xdr:row>5</xdr:row>
                    <xdr:rowOff>66675</xdr:rowOff>
                  </from>
                  <to>
                    <xdr:col>3</xdr:col>
                    <xdr:colOff>295275</xdr:colOff>
                    <xdr:row>5</xdr:row>
                    <xdr:rowOff>352425</xdr:rowOff>
                  </to>
                </anchor>
              </controlPr>
            </control>
          </mc:Choice>
        </mc:AlternateContent>
        <mc:AlternateContent xmlns:mc="http://schemas.openxmlformats.org/markup-compatibility/2006">
          <mc:Choice Requires="x14">
            <control shapeId="7181" r:id="rId18" name="Check Box 13">
              <controlPr defaultSize="0" autoFill="0" autoLine="0" autoPict="0">
                <anchor moveWithCells="1">
                  <from>
                    <xdr:col>4</xdr:col>
                    <xdr:colOff>114300</xdr:colOff>
                    <xdr:row>5</xdr:row>
                    <xdr:rowOff>66675</xdr:rowOff>
                  </from>
                  <to>
                    <xdr:col>6</xdr:col>
                    <xdr:colOff>381000</xdr:colOff>
                    <xdr:row>5</xdr:row>
                    <xdr:rowOff>381000</xdr:rowOff>
                  </to>
                </anchor>
              </controlPr>
            </control>
          </mc:Choice>
        </mc:AlternateContent>
        <mc:AlternateContent xmlns:mc="http://schemas.openxmlformats.org/markup-compatibility/2006">
          <mc:Choice Requires="x14">
            <control shapeId="7182" r:id="rId19" name="Check Box 14">
              <controlPr defaultSize="0" autoFill="0" autoLine="0" autoPict="0">
                <anchor moveWithCells="1">
                  <from>
                    <xdr:col>8</xdr:col>
                    <xdr:colOff>104775</xdr:colOff>
                    <xdr:row>5</xdr:row>
                    <xdr:rowOff>85725</xdr:rowOff>
                  </from>
                  <to>
                    <xdr:col>12</xdr:col>
                    <xdr:colOff>247650</xdr:colOff>
                    <xdr:row>5</xdr:row>
                    <xdr:rowOff>381000</xdr:rowOff>
                  </to>
                </anchor>
              </controlPr>
            </control>
          </mc:Choice>
        </mc:AlternateContent>
        <mc:AlternateContent xmlns:mc="http://schemas.openxmlformats.org/markup-compatibility/2006">
          <mc:Choice Requires="x14">
            <control shapeId="7183" r:id="rId20" name="Check Box 15">
              <controlPr defaultSize="0" autoFill="0" autoLine="0" autoPict="0">
                <anchor moveWithCells="1">
                  <from>
                    <xdr:col>16</xdr:col>
                    <xdr:colOff>47625</xdr:colOff>
                    <xdr:row>5</xdr:row>
                    <xdr:rowOff>57150</xdr:rowOff>
                  </from>
                  <to>
                    <xdr:col>17</xdr:col>
                    <xdr:colOff>800100</xdr:colOff>
                    <xdr:row>5</xdr:row>
                    <xdr:rowOff>371475</xdr:rowOff>
                  </to>
                </anchor>
              </controlPr>
            </control>
          </mc:Choice>
        </mc:AlternateContent>
        <mc:AlternateContent xmlns:mc="http://schemas.openxmlformats.org/markup-compatibility/2006">
          <mc:Choice Requires="x14">
            <control shapeId="7184" r:id="rId21" name="Check Box 16">
              <controlPr defaultSize="0" autoFill="0" autoLine="0" autoPict="0">
                <anchor moveWithCells="1">
                  <from>
                    <xdr:col>13</xdr:col>
                    <xdr:colOff>114300</xdr:colOff>
                    <xdr:row>5</xdr:row>
                    <xdr:rowOff>57150</xdr:rowOff>
                  </from>
                  <to>
                    <xdr:col>15</xdr:col>
                    <xdr:colOff>219075</xdr:colOff>
                    <xdr:row>5</xdr:row>
                    <xdr:rowOff>419100</xdr:rowOff>
                  </to>
                </anchor>
              </controlPr>
            </control>
          </mc:Choice>
        </mc:AlternateContent>
        <mc:AlternateContent xmlns:mc="http://schemas.openxmlformats.org/markup-compatibility/2006">
          <mc:Choice Requires="x14">
            <control shapeId="7185" r:id="rId22" name="Check Box 17">
              <controlPr defaultSize="0" autoFill="0" autoLine="0" autoPict="0">
                <anchor moveWithCells="1">
                  <from>
                    <xdr:col>5</xdr:col>
                    <xdr:colOff>104775</xdr:colOff>
                    <xdr:row>30</xdr:row>
                    <xdr:rowOff>57150</xdr:rowOff>
                  </from>
                  <to>
                    <xdr:col>6</xdr:col>
                    <xdr:colOff>381000</xdr:colOff>
                    <xdr:row>30</xdr:row>
                    <xdr:rowOff>352425</xdr:rowOff>
                  </to>
                </anchor>
              </controlPr>
            </control>
          </mc:Choice>
        </mc:AlternateContent>
        <mc:AlternateContent xmlns:mc="http://schemas.openxmlformats.org/markup-compatibility/2006">
          <mc:Choice Requires="x14">
            <control shapeId="7186" r:id="rId23" name="Check Box 18">
              <controlPr defaultSize="0" autoFill="0" autoLine="0" autoPict="0">
                <anchor moveWithCells="1">
                  <from>
                    <xdr:col>7</xdr:col>
                    <xdr:colOff>104775</xdr:colOff>
                    <xdr:row>30</xdr:row>
                    <xdr:rowOff>28575</xdr:rowOff>
                  </from>
                  <to>
                    <xdr:col>9</xdr:col>
                    <xdr:colOff>0</xdr:colOff>
                    <xdr:row>30</xdr:row>
                    <xdr:rowOff>381000</xdr:rowOff>
                  </to>
                </anchor>
              </controlPr>
            </control>
          </mc:Choice>
        </mc:AlternateContent>
        <mc:AlternateContent xmlns:mc="http://schemas.openxmlformats.org/markup-compatibility/2006">
          <mc:Choice Requires="x14">
            <control shapeId="7187" r:id="rId24" name="Check Box 19">
              <controlPr defaultSize="0" autoFill="0" autoLine="0" autoPict="0">
                <anchor moveWithCells="1">
                  <from>
                    <xdr:col>9</xdr:col>
                    <xdr:colOff>104775</xdr:colOff>
                    <xdr:row>30</xdr:row>
                    <xdr:rowOff>66675</xdr:rowOff>
                  </from>
                  <to>
                    <xdr:col>11</xdr:col>
                    <xdr:colOff>247650</xdr:colOff>
                    <xdr:row>30</xdr:row>
                    <xdr:rowOff>352425</xdr:rowOff>
                  </to>
                </anchor>
              </controlPr>
            </control>
          </mc:Choice>
        </mc:AlternateContent>
        <mc:AlternateContent xmlns:mc="http://schemas.openxmlformats.org/markup-compatibility/2006">
          <mc:Choice Requires="x14">
            <control shapeId="7188" r:id="rId25" name="Check Box 20">
              <controlPr defaultSize="0" autoFill="0" autoLine="0" autoPict="0">
                <anchor moveWithCells="1">
                  <from>
                    <xdr:col>5</xdr:col>
                    <xdr:colOff>104775</xdr:colOff>
                    <xdr:row>31</xdr:row>
                    <xdr:rowOff>66675</xdr:rowOff>
                  </from>
                  <to>
                    <xdr:col>6</xdr:col>
                    <xdr:colOff>381000</xdr:colOff>
                    <xdr:row>31</xdr:row>
                    <xdr:rowOff>381000</xdr:rowOff>
                  </to>
                </anchor>
              </controlPr>
            </control>
          </mc:Choice>
        </mc:AlternateContent>
        <mc:AlternateContent xmlns:mc="http://schemas.openxmlformats.org/markup-compatibility/2006">
          <mc:Choice Requires="x14">
            <control shapeId="7189" r:id="rId26" name="Check Box 21">
              <controlPr defaultSize="0" autoFill="0" autoLine="0" autoPict="0">
                <anchor moveWithCells="1">
                  <from>
                    <xdr:col>7</xdr:col>
                    <xdr:colOff>104775</xdr:colOff>
                    <xdr:row>31</xdr:row>
                    <xdr:rowOff>66675</xdr:rowOff>
                  </from>
                  <to>
                    <xdr:col>8</xdr:col>
                    <xdr:colOff>381000</xdr:colOff>
                    <xdr:row>31</xdr:row>
                    <xdr:rowOff>381000</xdr:rowOff>
                  </to>
                </anchor>
              </controlPr>
            </control>
          </mc:Choice>
        </mc:AlternateContent>
        <mc:AlternateContent xmlns:mc="http://schemas.openxmlformats.org/markup-compatibility/2006">
          <mc:Choice Requires="x14">
            <control shapeId="7191" r:id="rId27" name="Check Box 23">
              <controlPr defaultSize="0" autoFill="0" autoLine="0" autoPict="0">
                <anchor moveWithCells="1">
                  <from>
                    <xdr:col>3</xdr:col>
                    <xdr:colOff>104775</xdr:colOff>
                    <xdr:row>4</xdr:row>
                    <xdr:rowOff>66675</xdr:rowOff>
                  </from>
                  <to>
                    <xdr:col>4</xdr:col>
                    <xdr:colOff>390525</xdr:colOff>
                    <xdr:row>4</xdr:row>
                    <xdr:rowOff>390525</xdr:rowOff>
                  </to>
                </anchor>
              </controlPr>
            </control>
          </mc:Choice>
        </mc:AlternateContent>
        <mc:AlternateContent xmlns:mc="http://schemas.openxmlformats.org/markup-compatibility/2006">
          <mc:Choice Requires="x14">
            <control shapeId="7192" r:id="rId28" name="Check Box 24">
              <controlPr defaultSize="0" autoFill="0" autoLine="0" autoPict="0">
                <anchor moveWithCells="1">
                  <from>
                    <xdr:col>1</xdr:col>
                    <xdr:colOff>104775</xdr:colOff>
                    <xdr:row>6</xdr:row>
                    <xdr:rowOff>85725</xdr:rowOff>
                  </from>
                  <to>
                    <xdr:col>7</xdr:col>
                    <xdr:colOff>152400</xdr:colOff>
                    <xdr:row>6</xdr:row>
                    <xdr:rowOff>381000</xdr:rowOff>
                  </to>
                </anchor>
              </controlPr>
            </control>
          </mc:Choice>
        </mc:AlternateContent>
        <mc:AlternateContent xmlns:mc="http://schemas.openxmlformats.org/markup-compatibility/2006">
          <mc:Choice Requires="x14">
            <control shapeId="7197" r:id="rId29" name="Check Box 29">
              <controlPr defaultSize="0" autoFill="0" autoLine="0" autoPict="0">
                <anchor moveWithCells="1">
                  <from>
                    <xdr:col>5</xdr:col>
                    <xdr:colOff>104775</xdr:colOff>
                    <xdr:row>28</xdr:row>
                    <xdr:rowOff>57150</xdr:rowOff>
                  </from>
                  <to>
                    <xdr:col>7</xdr:col>
                    <xdr:colOff>381000</xdr:colOff>
                    <xdr:row>28</xdr:row>
                    <xdr:rowOff>352425</xdr:rowOff>
                  </to>
                </anchor>
              </controlPr>
            </control>
          </mc:Choice>
        </mc:AlternateContent>
        <mc:AlternateContent xmlns:mc="http://schemas.openxmlformats.org/markup-compatibility/2006">
          <mc:Choice Requires="x14">
            <control shapeId="7198" r:id="rId30" name="Check Box 30">
              <controlPr defaultSize="0" autoFill="0" autoLine="0" autoPict="0">
                <anchor moveWithCells="1">
                  <from>
                    <xdr:col>8</xdr:col>
                    <xdr:colOff>114300</xdr:colOff>
                    <xdr:row>28</xdr:row>
                    <xdr:rowOff>38100</xdr:rowOff>
                  </from>
                  <to>
                    <xdr:col>10</xdr:col>
                    <xdr:colOff>381000</xdr:colOff>
                    <xdr:row>28</xdr:row>
                    <xdr:rowOff>381000</xdr:rowOff>
                  </to>
                </anchor>
              </controlPr>
            </control>
          </mc:Choice>
        </mc:AlternateContent>
        <mc:AlternateContent xmlns:mc="http://schemas.openxmlformats.org/markup-compatibility/2006">
          <mc:Choice Requires="x14">
            <control shapeId="7199" r:id="rId31" name="Check Box 31">
              <controlPr defaultSize="0" autoFill="0" autoLine="0" autoPict="0">
                <anchor moveWithCells="1">
                  <from>
                    <xdr:col>7</xdr:col>
                    <xdr:colOff>133350</xdr:colOff>
                    <xdr:row>4</xdr:row>
                    <xdr:rowOff>85725</xdr:rowOff>
                  </from>
                  <to>
                    <xdr:col>10</xdr:col>
                    <xdr:colOff>66675</xdr:colOff>
                    <xdr:row>4</xdr:row>
                    <xdr:rowOff>381000</xdr:rowOff>
                  </to>
                </anchor>
              </controlPr>
            </control>
          </mc:Choice>
        </mc:AlternateContent>
        <mc:AlternateContent xmlns:mc="http://schemas.openxmlformats.org/markup-compatibility/2006">
          <mc:Choice Requires="x14">
            <control shapeId="7200" r:id="rId32" name="Check Box 32">
              <controlPr defaultSize="0" autoFill="0" autoLine="0" autoPict="0">
                <anchor moveWithCells="1">
                  <from>
                    <xdr:col>11</xdr:col>
                    <xdr:colOff>133350</xdr:colOff>
                    <xdr:row>4</xdr:row>
                    <xdr:rowOff>85725</xdr:rowOff>
                  </from>
                  <to>
                    <xdr:col>14</xdr:col>
                    <xdr:colOff>95250</xdr:colOff>
                    <xdr:row>4</xdr:row>
                    <xdr:rowOff>352425</xdr:rowOff>
                  </to>
                </anchor>
              </controlPr>
            </control>
          </mc:Choice>
        </mc:AlternateContent>
        <mc:AlternateContent xmlns:mc="http://schemas.openxmlformats.org/markup-compatibility/2006">
          <mc:Choice Requires="x14">
            <control shapeId="7190" r:id="rId33" name="Check Box 22">
              <controlPr defaultSize="0" autoFill="0" autoLine="0" autoPict="0">
                <anchor moveWithCells="1">
                  <from>
                    <xdr:col>5</xdr:col>
                    <xdr:colOff>409575</xdr:colOff>
                    <xdr:row>18</xdr:row>
                    <xdr:rowOff>66675</xdr:rowOff>
                  </from>
                  <to>
                    <xdr:col>8</xdr:col>
                    <xdr:colOff>0</xdr:colOff>
                    <xdr:row>18</xdr:row>
                    <xdr:rowOff>295275</xdr:rowOff>
                  </to>
                </anchor>
              </controlPr>
            </control>
          </mc:Choice>
        </mc:AlternateContent>
        <mc:AlternateContent xmlns:mc="http://schemas.openxmlformats.org/markup-compatibility/2006">
          <mc:Choice Requires="x14">
            <control shapeId="7193" r:id="rId34" name="Check Box 25">
              <controlPr defaultSize="0" autoFill="0" autoLine="0" autoPict="0">
                <anchor moveWithCells="1">
                  <from>
                    <xdr:col>5</xdr:col>
                    <xdr:colOff>409575</xdr:colOff>
                    <xdr:row>18</xdr:row>
                    <xdr:rowOff>352425</xdr:rowOff>
                  </from>
                  <to>
                    <xdr:col>8</xdr:col>
                    <xdr:colOff>0</xdr:colOff>
                    <xdr:row>18</xdr:row>
                    <xdr:rowOff>581025</xdr:rowOff>
                  </to>
                </anchor>
              </controlPr>
            </control>
          </mc:Choice>
        </mc:AlternateContent>
        <mc:AlternateContent xmlns:mc="http://schemas.openxmlformats.org/markup-compatibility/2006">
          <mc:Choice Requires="x14">
            <control shapeId="7194" r:id="rId35" name="Check Box 26">
              <controlPr defaultSize="0" autoFill="0" autoLine="0" autoPict="0">
                <anchor moveWithCells="1">
                  <from>
                    <xdr:col>5</xdr:col>
                    <xdr:colOff>409575</xdr:colOff>
                    <xdr:row>19</xdr:row>
                    <xdr:rowOff>28575</xdr:rowOff>
                  </from>
                  <to>
                    <xdr:col>8</xdr:col>
                    <xdr:colOff>0</xdr:colOff>
                    <xdr:row>19</xdr:row>
                    <xdr:rowOff>200025</xdr:rowOff>
                  </to>
                </anchor>
              </controlPr>
            </control>
          </mc:Choice>
        </mc:AlternateContent>
        <mc:AlternateContent xmlns:mc="http://schemas.openxmlformats.org/markup-compatibility/2006">
          <mc:Choice Requires="x14">
            <control shapeId="7195" r:id="rId36" name="Check Box 27">
              <controlPr defaultSize="0" autoFill="0" autoLine="0" autoPict="0">
                <anchor moveWithCells="1">
                  <from>
                    <xdr:col>5</xdr:col>
                    <xdr:colOff>409575</xdr:colOff>
                    <xdr:row>19</xdr:row>
                    <xdr:rowOff>247650</xdr:rowOff>
                  </from>
                  <to>
                    <xdr:col>8</xdr:col>
                    <xdr:colOff>0</xdr:colOff>
                    <xdr:row>19</xdr:row>
                    <xdr:rowOff>409575</xdr:rowOff>
                  </to>
                </anchor>
              </controlPr>
            </control>
          </mc:Choice>
        </mc:AlternateContent>
        <mc:AlternateContent xmlns:mc="http://schemas.openxmlformats.org/markup-compatibility/2006">
          <mc:Choice Requires="x14">
            <control shapeId="7196" r:id="rId37" name="Check Box 28">
              <controlPr defaultSize="0" autoFill="0" autoLine="0" autoPict="0">
                <anchor moveWithCells="1">
                  <from>
                    <xdr:col>5</xdr:col>
                    <xdr:colOff>409575</xdr:colOff>
                    <xdr:row>19</xdr:row>
                    <xdr:rowOff>438150</xdr:rowOff>
                  </from>
                  <to>
                    <xdr:col>8</xdr:col>
                    <xdr:colOff>66675</xdr:colOff>
                    <xdr:row>20</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8CE4A-0A49-4EF7-963E-0EF437D028EA}">
  <sheetPr>
    <tabColor theme="6" tint="0.39997558519241921"/>
    <pageSetUpPr fitToPage="1"/>
  </sheetPr>
  <dimension ref="A1:AN53"/>
  <sheetViews>
    <sheetView view="pageBreakPreview" zoomScale="70" zoomScaleNormal="70" zoomScaleSheetLayoutView="70" workbookViewId="0">
      <selection activeCell="V11" sqref="V11"/>
    </sheetView>
  </sheetViews>
  <sheetFormatPr defaultColWidth="9" defaultRowHeight="24.95" customHeight="1" outlineLevelRow="1"/>
  <cols>
    <col min="1" max="1" width="18.875" style="220" bestFit="1" customWidth="1"/>
    <col min="2" max="17" width="5.625" style="220" customWidth="1"/>
    <col min="18" max="18" width="13.625" style="220" customWidth="1"/>
    <col min="19" max="19" width="6.625" style="220" customWidth="1"/>
    <col min="20" max="20" width="4.625" style="220" customWidth="1"/>
    <col min="21" max="22" width="16.25" style="220" customWidth="1"/>
    <col min="23" max="24" width="9" style="220" customWidth="1"/>
    <col min="25" max="31" width="14" style="220" customWidth="1"/>
    <col min="32" max="39" width="14" style="220" hidden="1" customWidth="1"/>
    <col min="40" max="40" width="19.625" style="220" hidden="1" customWidth="1"/>
    <col min="41" max="41" width="0" style="220" hidden="1" customWidth="1"/>
    <col min="42" max="16384" width="9" style="220"/>
  </cols>
  <sheetData>
    <row r="1" spans="1:40" ht="26.25" customHeight="1">
      <c r="D1" s="334" t="s">
        <v>71</v>
      </c>
      <c r="E1" s="334"/>
      <c r="F1" s="334"/>
      <c r="G1" s="334"/>
      <c r="H1" s="334"/>
      <c r="I1" s="334"/>
      <c r="J1" s="334"/>
      <c r="K1" s="334"/>
      <c r="L1" s="334"/>
      <c r="M1" s="334"/>
      <c r="P1" s="221"/>
      <c r="U1" s="220" t="s">
        <v>658</v>
      </c>
    </row>
    <row r="2" spans="1:40" ht="20.100000000000001" customHeight="1">
      <c r="D2" s="334"/>
      <c r="E2" s="334"/>
      <c r="F2" s="334"/>
      <c r="G2" s="334"/>
      <c r="H2" s="334"/>
      <c r="I2" s="334"/>
      <c r="J2" s="334"/>
      <c r="K2" s="334"/>
      <c r="L2" s="334"/>
      <c r="M2" s="334"/>
      <c r="AF2" s="317" t="s">
        <v>362</v>
      </c>
    </row>
    <row r="3" spans="1:40" ht="30" customHeight="1">
      <c r="B3" s="222"/>
      <c r="D3" s="220" t="s">
        <v>0</v>
      </c>
      <c r="L3" s="223"/>
      <c r="M3" s="339" t="s">
        <v>1</v>
      </c>
      <c r="N3" s="339"/>
      <c r="O3" s="339"/>
      <c r="P3" s="340">
        <v>45748</v>
      </c>
      <c r="Q3" s="340"/>
      <c r="R3" s="340"/>
      <c r="S3" s="224"/>
      <c r="V3" s="225"/>
      <c r="AF3" s="226" t="s">
        <v>26</v>
      </c>
      <c r="AG3" s="226" t="s">
        <v>27</v>
      </c>
      <c r="AH3" s="226" t="s">
        <v>316</v>
      </c>
      <c r="AI3" s="226" t="s">
        <v>350</v>
      </c>
    </row>
    <row r="4" spans="1:40" ht="17.25" customHeight="1" outlineLevel="1">
      <c r="B4" s="338"/>
      <c r="C4" s="338"/>
      <c r="D4" s="338"/>
      <c r="E4" s="338"/>
      <c r="F4" s="338"/>
      <c r="G4" s="338"/>
      <c r="H4" s="338"/>
      <c r="I4" s="338"/>
      <c r="J4" s="338"/>
      <c r="K4" s="338"/>
      <c r="L4" s="338"/>
      <c r="M4" s="338"/>
      <c r="N4" s="338"/>
      <c r="O4" s="338"/>
      <c r="P4" s="338"/>
      <c r="Q4" s="338"/>
      <c r="R4" s="338"/>
      <c r="S4" s="224"/>
      <c r="AF4" s="217" t="b">
        <v>1</v>
      </c>
      <c r="AG4" s="217" t="b">
        <v>0</v>
      </c>
      <c r="AH4" s="217">
        <f>COUNTIF(AF4:AG4,TRUE)</f>
        <v>1</v>
      </c>
      <c r="AI4" s="217" t="str">
        <f>_xlfn.IFS(AH4&gt;=2,"要確認",AH4=0,"未選択",AND(AF4=TRUE,AG4=FALSE),"新規",AND(AF4=FALSE,AG4=TRUE),"変更")</f>
        <v>新規</v>
      </c>
    </row>
    <row r="5" spans="1:40" ht="35.1" customHeight="1" outlineLevel="1">
      <c r="A5" s="227" t="s">
        <v>66</v>
      </c>
      <c r="B5" s="228"/>
      <c r="C5" s="229" t="s">
        <v>26</v>
      </c>
      <c r="D5" s="229"/>
      <c r="E5" s="229" t="s">
        <v>27</v>
      </c>
      <c r="F5" s="229" t="s">
        <v>383</v>
      </c>
      <c r="G5" s="229"/>
      <c r="H5" s="229"/>
      <c r="I5" s="229" t="s">
        <v>378</v>
      </c>
      <c r="J5" s="229"/>
      <c r="K5" s="229"/>
      <c r="L5" s="229"/>
      <c r="M5" s="229" t="s">
        <v>379</v>
      </c>
      <c r="N5" s="229"/>
      <c r="O5" s="229"/>
      <c r="P5" s="229" t="s">
        <v>380</v>
      </c>
      <c r="Q5" s="229"/>
      <c r="R5" s="230"/>
    </row>
    <row r="6" spans="1:40" ht="34.5" customHeight="1" outlineLevel="1">
      <c r="A6" s="332" t="s">
        <v>88</v>
      </c>
      <c r="B6" s="231"/>
      <c r="C6" s="232" t="s">
        <v>33</v>
      </c>
      <c r="D6" s="232"/>
      <c r="E6" s="232"/>
      <c r="F6" s="232" t="s">
        <v>34</v>
      </c>
      <c r="G6" s="232"/>
      <c r="H6" s="232"/>
      <c r="I6" s="232"/>
      <c r="J6" s="232" t="s">
        <v>35</v>
      </c>
      <c r="K6" s="232"/>
      <c r="L6" s="229"/>
      <c r="M6" s="229"/>
      <c r="N6" s="229"/>
      <c r="O6" s="230" t="s">
        <v>36</v>
      </c>
      <c r="P6" s="229"/>
      <c r="Q6" s="229"/>
      <c r="R6" s="230" t="s">
        <v>65</v>
      </c>
      <c r="AF6" s="233" t="s">
        <v>381</v>
      </c>
      <c r="AG6" s="233" t="s">
        <v>382</v>
      </c>
      <c r="AH6" s="233" t="s">
        <v>316</v>
      </c>
      <c r="AI6" s="233" t="s">
        <v>350</v>
      </c>
    </row>
    <row r="7" spans="1:40" ht="34.5" customHeight="1" outlineLevel="1">
      <c r="A7" s="333"/>
      <c r="B7" s="234"/>
      <c r="C7" s="220" t="s">
        <v>104</v>
      </c>
      <c r="K7" s="235"/>
      <c r="L7" s="343" t="s">
        <v>649</v>
      </c>
      <c r="M7" s="344"/>
      <c r="N7" s="344"/>
      <c r="O7" s="344"/>
      <c r="P7" s="344"/>
      <c r="Q7" s="344"/>
      <c r="R7" s="344"/>
      <c r="S7" s="344"/>
      <c r="AF7" s="217" t="b">
        <v>0</v>
      </c>
      <c r="AG7" s="217" t="b">
        <v>0</v>
      </c>
      <c r="AH7" s="217">
        <f>COUNTIF(AF7:AG7,TRUE)</f>
        <v>0</v>
      </c>
      <c r="AI7" s="218" t="str">
        <f>_xlfn.IFS(AI4="新規","-",AH7=0,"未選択",AH7=2,"口座・住所等の変更",AND(AH7=1,AF7=TRUE),"口座の変更",AND(AH7=1,AG7=TRUE),"住所等の変更")</f>
        <v>-</v>
      </c>
    </row>
    <row r="8" spans="1:40" ht="34.5" customHeight="1" outlineLevel="1">
      <c r="A8" s="236" t="s">
        <v>77</v>
      </c>
      <c r="B8" s="454" t="s">
        <v>661</v>
      </c>
      <c r="C8" s="455"/>
      <c r="D8" s="455"/>
      <c r="E8" s="455"/>
      <c r="F8" s="455"/>
      <c r="G8" s="455"/>
      <c r="H8" s="455"/>
      <c r="I8" s="455"/>
      <c r="J8" s="455"/>
      <c r="K8" s="455"/>
      <c r="L8" s="455"/>
      <c r="M8" s="455"/>
      <c r="N8" s="455"/>
      <c r="O8" s="455"/>
      <c r="P8" s="455"/>
      <c r="Q8" s="455"/>
      <c r="R8" s="456"/>
    </row>
    <row r="9" spans="1:40" ht="35.1" customHeight="1" outlineLevel="1">
      <c r="A9" s="236" t="s">
        <v>78</v>
      </c>
      <c r="B9" s="454" t="s">
        <v>662</v>
      </c>
      <c r="C9" s="455"/>
      <c r="D9" s="455"/>
      <c r="E9" s="455"/>
      <c r="F9" s="455"/>
      <c r="G9" s="455"/>
      <c r="H9" s="455"/>
      <c r="I9" s="455"/>
      <c r="J9" s="455"/>
      <c r="K9" s="455"/>
      <c r="L9" s="455"/>
      <c r="M9" s="455"/>
      <c r="N9" s="455"/>
      <c r="O9" s="455"/>
      <c r="P9" s="455"/>
      <c r="Q9" s="455"/>
      <c r="R9" s="456"/>
      <c r="AF9" s="226" t="s">
        <v>33</v>
      </c>
      <c r="AG9" s="226" t="s">
        <v>34</v>
      </c>
      <c r="AH9" s="226" t="s">
        <v>543</v>
      </c>
      <c r="AI9" s="226" t="s">
        <v>354</v>
      </c>
      <c r="AJ9" s="226" t="s">
        <v>36</v>
      </c>
      <c r="AK9" s="226" t="s">
        <v>65</v>
      </c>
      <c r="AL9" s="237" t="s">
        <v>534</v>
      </c>
      <c r="AM9" s="226" t="s">
        <v>316</v>
      </c>
      <c r="AN9" s="226" t="s">
        <v>350</v>
      </c>
    </row>
    <row r="10" spans="1:40" ht="35.1" customHeight="1" outlineLevel="1">
      <c r="A10" s="236" t="s">
        <v>4</v>
      </c>
      <c r="B10" s="469"/>
      <c r="C10" s="470"/>
      <c r="D10" s="226" t="s">
        <v>43</v>
      </c>
      <c r="E10" s="469"/>
      <c r="F10" s="470"/>
      <c r="G10" s="226" t="s">
        <v>44</v>
      </c>
      <c r="H10" s="469"/>
      <c r="I10" s="470"/>
      <c r="J10" s="226" t="s">
        <v>45</v>
      </c>
      <c r="K10" s="345" t="str">
        <f>IF(B10="","",DATE(B10,E10,H10))</f>
        <v/>
      </c>
      <c r="L10" s="345"/>
      <c r="M10" s="345"/>
      <c r="N10" s="345"/>
      <c r="O10" s="345"/>
      <c r="P10" s="341"/>
      <c r="Q10" s="342"/>
      <c r="R10" s="342"/>
      <c r="S10" s="342"/>
      <c r="T10" s="315"/>
      <c r="U10" s="315"/>
      <c r="AF10" s="217" t="b">
        <v>0</v>
      </c>
      <c r="AG10" s="217" t="b">
        <v>0</v>
      </c>
      <c r="AH10" s="217" t="b">
        <v>0</v>
      </c>
      <c r="AI10" s="217" t="b">
        <v>0</v>
      </c>
      <c r="AJ10" s="217" t="b">
        <v>0</v>
      </c>
      <c r="AK10" s="217" t="b">
        <v>1</v>
      </c>
      <c r="AL10" s="217" t="b">
        <v>0</v>
      </c>
      <c r="AM10" s="217">
        <f>COUNTIF(AF10:AL10,TRUE)</f>
        <v>1</v>
      </c>
      <c r="AN10" s="218" t="str">
        <f>_xlfn.IFS(AM10&gt;=2,"要確認",AM10=0,"未選択",AND(AM10=1,AF10=TRUE),"常勤職員",AND(AM10=1,AG10=TRUE),"非常勤職員",AND(AM10=1,AH10=TRUE),"東京科学大学の学生",AND(AM10=1,AI10=TRUE),"患者",AND(AM10=1,AJ10=TRUE),"学外者",AND(AM10=1,AK10=TRUE),"受領代理人",AND(AM10=1,AL10=TRUE),"企業、団体等（個人事業主含む）")</f>
        <v>受領代理人</v>
      </c>
    </row>
    <row r="11" spans="1:40" ht="35.1" customHeight="1" outlineLevel="1">
      <c r="A11" s="236" t="s">
        <v>5</v>
      </c>
      <c r="B11" s="454" t="s">
        <v>684</v>
      </c>
      <c r="C11" s="455"/>
      <c r="D11" s="455"/>
      <c r="E11" s="455"/>
      <c r="F11" s="455"/>
      <c r="G11" s="455"/>
      <c r="H11" s="455"/>
      <c r="I11" s="455"/>
      <c r="J11" s="455"/>
      <c r="K11" s="466"/>
      <c r="L11" s="466"/>
      <c r="M11" s="466"/>
      <c r="N11" s="466"/>
      <c r="O11" s="467"/>
      <c r="P11" s="341"/>
      <c r="Q11" s="342"/>
      <c r="R11" s="342"/>
      <c r="S11" s="342"/>
      <c r="U11" s="239" t="s">
        <v>93</v>
      </c>
    </row>
    <row r="12" spans="1:40" ht="36" customHeight="1" outlineLevel="1">
      <c r="A12" s="332" t="s">
        <v>6</v>
      </c>
      <c r="B12" s="377" t="s">
        <v>92</v>
      </c>
      <c r="C12" s="378"/>
      <c r="D12" s="378"/>
      <c r="E12" s="379"/>
      <c r="F12" s="378"/>
      <c r="G12" s="378"/>
      <c r="H12" s="378"/>
      <c r="I12" s="378"/>
      <c r="J12" s="372" t="s">
        <v>80</v>
      </c>
      <c r="K12" s="372"/>
      <c r="L12" s="372"/>
      <c r="M12" s="372"/>
      <c r="N12" s="372"/>
      <c r="O12" s="372"/>
      <c r="P12" s="341" t="s">
        <v>81</v>
      </c>
      <c r="Q12" s="342"/>
      <c r="R12" s="342"/>
      <c r="S12" s="342"/>
      <c r="U12" s="240" t="str">
        <f>IF(B13="","",B13&amp;"-"&amp;F13)</f>
        <v>152-8550</v>
      </c>
      <c r="Y12" s="365"/>
      <c r="Z12" s="365"/>
      <c r="AA12" s="365"/>
      <c r="AB12" s="365"/>
      <c r="AC12" s="365"/>
      <c r="AD12" s="365"/>
      <c r="AE12" s="365"/>
      <c r="AF12" s="365"/>
      <c r="AG12" s="365"/>
      <c r="AH12" s="365"/>
    </row>
    <row r="13" spans="1:40" ht="36" customHeight="1" outlineLevel="1" thickBot="1">
      <c r="A13" s="407"/>
      <c r="B13" s="463" t="s">
        <v>666</v>
      </c>
      <c r="C13" s="463"/>
      <c r="D13" s="463"/>
      <c r="E13" s="309" t="s">
        <v>79</v>
      </c>
      <c r="F13" s="463" t="s">
        <v>667</v>
      </c>
      <c r="G13" s="463"/>
      <c r="H13" s="463"/>
      <c r="I13" s="463"/>
      <c r="J13" s="464" t="s">
        <v>236</v>
      </c>
      <c r="K13" s="465"/>
      <c r="L13" s="465"/>
      <c r="M13" s="465"/>
      <c r="N13" s="465"/>
      <c r="O13" s="465"/>
      <c r="P13" s="341"/>
      <c r="Q13" s="342"/>
      <c r="R13" s="342"/>
      <c r="S13" s="342"/>
      <c r="U13" s="240" t="s">
        <v>94</v>
      </c>
      <c r="Y13" s="315"/>
      <c r="Z13" s="315"/>
      <c r="AA13" s="315"/>
      <c r="AB13" s="315"/>
      <c r="AC13" s="315"/>
      <c r="AD13" s="315"/>
      <c r="AE13" s="315"/>
      <c r="AF13" s="315"/>
      <c r="AG13" s="315"/>
      <c r="AH13" s="315"/>
    </row>
    <row r="14" spans="1:40" ht="36" customHeight="1" outlineLevel="1" thickBot="1">
      <c r="A14" s="408"/>
      <c r="B14" s="405" t="s">
        <v>37</v>
      </c>
      <c r="C14" s="361"/>
      <c r="D14" s="361"/>
      <c r="E14" s="379"/>
      <c r="F14" s="406"/>
      <c r="G14" s="409" t="s">
        <v>42</v>
      </c>
      <c r="H14" s="410"/>
      <c r="I14" s="410"/>
      <c r="J14" s="378"/>
      <c r="K14" s="378"/>
      <c r="L14" s="378"/>
      <c r="M14" s="375" t="s">
        <v>38</v>
      </c>
      <c r="N14" s="375"/>
      <c r="O14" s="375"/>
      <c r="P14" s="375"/>
      <c r="Q14" s="375"/>
      <c r="R14" s="375"/>
      <c r="U14" s="241" t="e">
        <f>_xlfn.WEBSERVICE("https://api.excelapi.org/post/address?zipcode="&amp;SUBSTITUTE(U12,"-",)&amp;"&amp;parts=1")</f>
        <v>#VALUE!</v>
      </c>
      <c r="V14" s="242" t="e">
        <f>_xlfn.WEBSERVICE("https://api.excelapi.org/post/address?zipcode="&amp;SUBSTITUTE(U12,"-",)&amp;"&amp;parts=2")</f>
        <v>#VALUE!</v>
      </c>
      <c r="W14" s="243" t="e">
        <f>_xlfn.WEBSERVICE("https://api.excelapi.org/post/address?zipcode="&amp;SUBSTITUTE(U12,"-",)&amp;"&amp;parts=3")</f>
        <v>#VALUE!</v>
      </c>
    </row>
    <row r="15" spans="1:40" ht="36" customHeight="1" outlineLevel="1">
      <c r="A15" s="333"/>
      <c r="B15" s="468" t="s">
        <v>668</v>
      </c>
      <c r="C15" s="468"/>
      <c r="D15" s="468"/>
      <c r="E15" s="468"/>
      <c r="F15" s="468"/>
      <c r="G15" s="463" t="s">
        <v>669</v>
      </c>
      <c r="H15" s="463"/>
      <c r="I15" s="463"/>
      <c r="J15" s="463"/>
      <c r="K15" s="463"/>
      <c r="L15" s="463"/>
      <c r="M15" s="463" t="s">
        <v>670</v>
      </c>
      <c r="N15" s="463"/>
      <c r="O15" s="463"/>
      <c r="P15" s="463"/>
      <c r="Q15" s="463"/>
      <c r="R15" s="463"/>
      <c r="U15" s="244"/>
      <c r="W15" s="244"/>
    </row>
    <row r="16" spans="1:40" ht="34.5" customHeight="1" outlineLevel="1">
      <c r="A16" s="245" t="s">
        <v>39</v>
      </c>
      <c r="B16" s="460" t="s">
        <v>685</v>
      </c>
      <c r="C16" s="461"/>
      <c r="D16" s="461"/>
      <c r="E16" s="461"/>
      <c r="F16" s="461"/>
      <c r="G16" s="462"/>
      <c r="H16" s="366"/>
      <c r="I16" s="366"/>
      <c r="J16" s="366"/>
      <c r="K16" s="353"/>
      <c r="L16" s="353"/>
      <c r="M16" s="353"/>
      <c r="N16" s="353"/>
      <c r="O16" s="353"/>
      <c r="P16" s="344" t="s">
        <v>75</v>
      </c>
      <c r="Q16" s="344"/>
      <c r="R16" s="344"/>
      <c r="S16" s="344"/>
      <c r="T16" s="222"/>
    </row>
    <row r="17" spans="1:38" ht="34.5" customHeight="1" outlineLevel="1">
      <c r="A17" s="236" t="s">
        <v>40</v>
      </c>
      <c r="B17" s="369"/>
      <c r="C17" s="370"/>
      <c r="D17" s="370"/>
      <c r="E17" s="370"/>
      <c r="F17" s="370"/>
      <c r="G17" s="371"/>
      <c r="H17" s="367" t="s">
        <v>41</v>
      </c>
      <c r="I17" s="350"/>
      <c r="J17" s="368"/>
      <c r="K17" s="421"/>
      <c r="L17" s="422"/>
      <c r="M17" s="422"/>
      <c r="N17" s="422"/>
      <c r="O17" s="373"/>
      <c r="P17" s="344"/>
      <c r="Q17" s="344"/>
      <c r="R17" s="344"/>
      <c r="S17" s="344"/>
      <c r="T17" s="246"/>
      <c r="AF17" s="226" t="s">
        <v>372</v>
      </c>
      <c r="AG17" s="226" t="s">
        <v>373</v>
      </c>
      <c r="AH17" s="226" t="s">
        <v>316</v>
      </c>
      <c r="AI17" s="226" t="s">
        <v>350</v>
      </c>
    </row>
    <row r="18" spans="1:38" ht="35.25" customHeight="1">
      <c r="A18" s="247" t="s">
        <v>16</v>
      </c>
      <c r="B18" s="387"/>
      <c r="C18" s="387"/>
      <c r="D18" s="387"/>
      <c r="E18" s="387"/>
      <c r="F18" s="387"/>
      <c r="G18" s="387"/>
      <c r="H18" s="387"/>
      <c r="I18" s="387"/>
      <c r="J18" s="387"/>
      <c r="K18" s="387"/>
      <c r="L18" s="387"/>
      <c r="M18" s="387"/>
      <c r="N18" s="387"/>
      <c r="O18" s="387"/>
      <c r="P18" s="387"/>
      <c r="Q18" s="387"/>
      <c r="R18" s="387"/>
      <c r="S18" s="387"/>
      <c r="AF18" s="217" t="b">
        <v>1</v>
      </c>
      <c r="AG18" s="217" t="b">
        <v>0</v>
      </c>
      <c r="AH18" s="217">
        <f>COUNTIF(AF18:AG18,TRUE)</f>
        <v>1</v>
      </c>
      <c r="AI18" s="218" t="str">
        <f>_xlfn.IFS(AH18&gt;=2,"要確認",AH18=0,"未選択",AND(AH18=1,AF18=TRUE),"銀行",AND(AH18=1,AG18=TRUE),"信用金庫")</f>
        <v>銀行</v>
      </c>
    </row>
    <row r="19" spans="1:38" ht="50.25" customHeight="1" outlineLevel="1">
      <c r="A19" s="332" t="s">
        <v>8</v>
      </c>
      <c r="B19" s="457" t="s">
        <v>672</v>
      </c>
      <c r="C19" s="458"/>
      <c r="D19" s="458"/>
      <c r="E19" s="458"/>
      <c r="F19" s="458"/>
      <c r="G19" s="347" t="s">
        <v>63</v>
      </c>
      <c r="H19" s="348"/>
      <c r="I19" s="349" t="s">
        <v>90</v>
      </c>
      <c r="J19" s="350"/>
      <c r="K19" s="453" t="s">
        <v>671</v>
      </c>
      <c r="L19" s="453"/>
      <c r="M19" s="453"/>
      <c r="N19" s="453"/>
      <c r="O19" s="342" t="s">
        <v>642</v>
      </c>
      <c r="P19" s="411"/>
      <c r="Q19" s="411"/>
      <c r="R19" s="411"/>
      <c r="S19" s="411"/>
      <c r="T19" s="248"/>
      <c r="U19" s="4" t="s">
        <v>87</v>
      </c>
      <c r="V19" s="240"/>
      <c r="W19" s="240"/>
    </row>
    <row r="20" spans="1:38" ht="50.25" customHeight="1" outlineLevel="1">
      <c r="A20" s="346"/>
      <c r="B20" s="457" t="s">
        <v>673</v>
      </c>
      <c r="C20" s="458"/>
      <c r="D20" s="458"/>
      <c r="E20" s="458"/>
      <c r="F20" s="458"/>
      <c r="G20" s="347" t="s">
        <v>64</v>
      </c>
      <c r="H20" s="348"/>
      <c r="I20" s="360" t="s">
        <v>91</v>
      </c>
      <c r="J20" s="361"/>
      <c r="K20" s="453" t="s">
        <v>674</v>
      </c>
      <c r="L20" s="453"/>
      <c r="M20" s="453"/>
      <c r="N20" s="453"/>
      <c r="O20" s="411"/>
      <c r="P20" s="411"/>
      <c r="Q20" s="411"/>
      <c r="R20" s="411"/>
      <c r="S20" s="411"/>
      <c r="U20" s="176" t="str">
        <f>HYPERLINK("https://www.jp-bank.japanpost.jp/kojin/sokin/furikomi/kouza/kj_sk_fm_kz_1.html", "・　（ゆうちょ銀行）記号番号から振込用の店名・預金種目・口座番号を調べる")</f>
        <v>・　（ゆうちょ銀行）記号番号から振込用の店名・預金種目・口座番号を調べる</v>
      </c>
      <c r="V20" s="240"/>
      <c r="W20" s="240"/>
      <c r="X20" s="246"/>
      <c r="Y20" s="246"/>
      <c r="Z20" s="246"/>
      <c r="AA20" s="246"/>
      <c r="AF20" s="226" t="s">
        <v>475</v>
      </c>
      <c r="AG20" s="226" t="s">
        <v>476</v>
      </c>
      <c r="AH20" s="226" t="s">
        <v>316</v>
      </c>
      <c r="AI20" s="226" t="s">
        <v>350</v>
      </c>
    </row>
    <row r="21" spans="1:38" ht="35.1" customHeight="1" outlineLevel="1">
      <c r="A21" s="236" t="s">
        <v>9</v>
      </c>
      <c r="B21" s="231" t="s">
        <v>3</v>
      </c>
      <c r="C21" s="232" t="s">
        <v>10</v>
      </c>
      <c r="D21" s="232" t="s">
        <v>3</v>
      </c>
      <c r="E21" s="232" t="s">
        <v>11</v>
      </c>
      <c r="F21" s="249"/>
      <c r="G21" s="222" t="s">
        <v>67</v>
      </c>
      <c r="I21" s="250"/>
      <c r="J21" s="250"/>
      <c r="K21" s="250"/>
      <c r="L21" s="250"/>
      <c r="M21" s="250"/>
      <c r="N21" s="250"/>
      <c r="O21" s="250"/>
      <c r="P21" s="250"/>
      <c r="Q21" s="250"/>
      <c r="R21" s="250"/>
      <c r="U21" s="5" t="str">
        <f>HYPERLINK(_xlfn.CONCAT("http://www.google.co.jp/search?hl=ja&amp;q=銀行コード+",B19&amp;"銀行","+",B20&amp;"支店" ), "・　名称を入力した金融機関・支店名称のコードを検索(Google)")</f>
        <v>・　名称を入力した金融機関・支店名称のコードを検索(Google)</v>
      </c>
      <c r="V21" s="240"/>
      <c r="W21" s="240"/>
      <c r="AF21" s="217" t="b">
        <v>1</v>
      </c>
      <c r="AG21" s="217" t="b">
        <v>0</v>
      </c>
      <c r="AH21" s="217">
        <f>COUNTIF(AF21:AG21,TRUE)</f>
        <v>1</v>
      </c>
      <c r="AI21" s="218" t="str">
        <f>_xlfn.IFS(AH21&gt;=2,"要確認",AH21=0,"未選択",AND(AH21=1,AF21=TRUE),"普通",AND(AH21=1,AG21=TRUE),"当座")</f>
        <v>普通</v>
      </c>
    </row>
    <row r="22" spans="1:38" ht="35.1" customHeight="1" outlineLevel="1" thickBot="1">
      <c r="A22" s="227" t="s">
        <v>650</v>
      </c>
      <c r="B22" s="453" t="s">
        <v>675</v>
      </c>
      <c r="C22" s="453"/>
      <c r="D22" s="453"/>
      <c r="E22" s="453"/>
      <c r="F22" s="453"/>
      <c r="G22" s="453"/>
      <c r="H22" s="453"/>
      <c r="I22" s="251"/>
      <c r="J22" s="252"/>
      <c r="K22" s="252"/>
      <c r="L22" s="252"/>
      <c r="M22" s="252"/>
      <c r="N22" s="252"/>
      <c r="O22" s="252"/>
      <c r="P22" s="252"/>
      <c r="Q22" s="252"/>
      <c r="R22" s="252"/>
      <c r="U22" s="240" t="s">
        <v>638</v>
      </c>
      <c r="V22" s="240"/>
      <c r="W22" s="253"/>
    </row>
    <row r="23" spans="1:38" ht="35.1" customHeight="1" outlineLevel="1" thickBot="1">
      <c r="A23" s="314" t="s">
        <v>12</v>
      </c>
      <c r="B23" s="454" t="s">
        <v>661</v>
      </c>
      <c r="C23" s="455"/>
      <c r="D23" s="455"/>
      <c r="E23" s="455"/>
      <c r="F23" s="455"/>
      <c r="G23" s="455"/>
      <c r="H23" s="455"/>
      <c r="I23" s="455"/>
      <c r="J23" s="455"/>
      <c r="K23" s="455"/>
      <c r="L23" s="455"/>
      <c r="M23" s="455"/>
      <c r="N23" s="455"/>
      <c r="O23" s="455"/>
      <c r="P23" s="455"/>
      <c r="Q23" s="455"/>
      <c r="R23" s="456"/>
      <c r="U23" s="255" t="s">
        <v>682</v>
      </c>
      <c r="V23" s="256" t="s">
        <v>683</v>
      </c>
      <c r="W23" s="240"/>
      <c r="AF23" s="226" t="s">
        <v>374</v>
      </c>
      <c r="AG23" s="226" t="s">
        <v>375</v>
      </c>
      <c r="AH23" s="226" t="s">
        <v>376</v>
      </c>
      <c r="AI23" s="226" t="s">
        <v>316</v>
      </c>
      <c r="AJ23" s="226" t="s">
        <v>350</v>
      </c>
    </row>
    <row r="24" spans="1:38" ht="35.1" customHeight="1" outlineLevel="1">
      <c r="A24" s="236" t="s">
        <v>13</v>
      </c>
      <c r="B24" s="457" t="s">
        <v>662</v>
      </c>
      <c r="C24" s="458"/>
      <c r="D24" s="458"/>
      <c r="E24" s="458"/>
      <c r="F24" s="458"/>
      <c r="G24" s="458"/>
      <c r="H24" s="458"/>
      <c r="I24" s="458"/>
      <c r="J24" s="458"/>
      <c r="K24" s="458"/>
      <c r="L24" s="458"/>
      <c r="M24" s="458"/>
      <c r="N24" s="458"/>
      <c r="O24" s="458"/>
      <c r="P24" s="458"/>
      <c r="Q24" s="458"/>
      <c r="R24" s="459"/>
      <c r="V24" s="320"/>
      <c r="W24" s="320"/>
      <c r="X24" s="320"/>
      <c r="Y24" s="320"/>
      <c r="Z24" s="320"/>
      <c r="AA24" s="320"/>
      <c r="AB24" s="320"/>
      <c r="AC24" s="320"/>
      <c r="AD24" s="320"/>
      <c r="AE24" s="320"/>
      <c r="AF24" s="217" t="b">
        <v>0</v>
      </c>
      <c r="AG24" s="217" t="b">
        <v>1</v>
      </c>
      <c r="AH24" s="217" t="b">
        <v>0</v>
      </c>
      <c r="AI24" s="217">
        <f>COUNTIF(AF24:AH24,TRUE)</f>
        <v>1</v>
      </c>
      <c r="AJ24" s="218" t="str">
        <f>_xlfn.IFS(AI24&gt;=2,"要確認",AI24=0,"未選択",AND(AI24=1,AF24=TRUE),"本店",AND(AI24=1,AG24=TRUE),"支店",AND(AI24=1,AH24=TRUE),"出張所")</f>
        <v>支店</v>
      </c>
    </row>
    <row r="25" spans="1:38" ht="35.1" customHeight="1">
      <c r="A25" s="258"/>
      <c r="C25" s="259"/>
      <c r="D25" s="259"/>
      <c r="E25" s="259"/>
      <c r="F25" s="259"/>
      <c r="G25" s="259"/>
      <c r="H25" s="259"/>
      <c r="I25" s="259"/>
      <c r="J25" s="259"/>
      <c r="K25" s="259"/>
      <c r="L25" s="259"/>
      <c r="M25" s="259"/>
      <c r="N25" s="259"/>
      <c r="O25" s="259"/>
      <c r="P25" s="259"/>
      <c r="Q25" s="259"/>
      <c r="R25" s="259"/>
      <c r="U25" s="424" t="s">
        <v>639</v>
      </c>
      <c r="V25" s="424"/>
      <c r="W25" s="424"/>
      <c r="X25" s="424"/>
      <c r="Y25" s="424"/>
      <c r="Z25" s="424"/>
      <c r="AA25" s="424"/>
      <c r="AB25" s="424"/>
      <c r="AC25" s="320"/>
      <c r="AD25" s="320"/>
      <c r="AE25" s="320"/>
      <c r="AF25" s="320"/>
    </row>
    <row r="26" spans="1:38" ht="18.75" customHeight="1" outlineLevel="1">
      <c r="A26" s="260" t="s">
        <v>84</v>
      </c>
      <c r="B26" s="316"/>
      <c r="C26" s="316"/>
      <c r="D26" s="316"/>
      <c r="E26" s="316"/>
      <c r="F26" s="316"/>
      <c r="G26" s="316"/>
      <c r="H26" s="316"/>
      <c r="I26" s="316"/>
      <c r="J26" s="316"/>
      <c r="K26" s="316"/>
      <c r="L26" s="316"/>
      <c r="M26" s="316"/>
      <c r="N26" s="316"/>
      <c r="O26" s="316"/>
      <c r="P26" s="316"/>
      <c r="Q26" s="316"/>
      <c r="R26" s="316"/>
      <c r="S26" s="316"/>
      <c r="AF26" s="226" t="s">
        <v>18</v>
      </c>
      <c r="AG26" s="226" t="s">
        <v>19</v>
      </c>
      <c r="AH26" s="226" t="s">
        <v>359</v>
      </c>
      <c r="AI26" s="226" t="s">
        <v>360</v>
      </c>
      <c r="AJ26" s="226" t="s">
        <v>22</v>
      </c>
      <c r="AK26" s="226" t="s">
        <v>316</v>
      </c>
      <c r="AL26" s="226" t="s">
        <v>350</v>
      </c>
    </row>
    <row r="27" spans="1:38" ht="32.25" customHeight="1" outlineLevel="1">
      <c r="A27" s="236" t="s">
        <v>17</v>
      </c>
      <c r="B27" s="228" t="s">
        <v>3</v>
      </c>
      <c r="C27" s="331" t="s">
        <v>18</v>
      </c>
      <c r="D27" s="331"/>
      <c r="E27" s="229" t="s">
        <v>3</v>
      </c>
      <c r="F27" s="331" t="s">
        <v>19</v>
      </c>
      <c r="G27" s="331"/>
      <c r="H27" s="229" t="s">
        <v>3</v>
      </c>
      <c r="I27" s="331" t="s">
        <v>20</v>
      </c>
      <c r="J27" s="331"/>
      <c r="K27" s="229" t="s">
        <v>3</v>
      </c>
      <c r="L27" s="415" t="s">
        <v>21</v>
      </c>
      <c r="M27" s="415"/>
      <c r="N27" s="229" t="s">
        <v>3</v>
      </c>
      <c r="O27" s="415" t="s">
        <v>22</v>
      </c>
      <c r="P27" s="420"/>
      <c r="Q27" s="262" t="s">
        <v>3</v>
      </c>
      <c r="R27" s="263"/>
      <c r="AF27" s="217" t="b">
        <v>0</v>
      </c>
      <c r="AG27" s="217" t="b">
        <v>0</v>
      </c>
      <c r="AH27" s="217" t="b">
        <v>0</v>
      </c>
      <c r="AI27" s="217" t="b">
        <v>0</v>
      </c>
      <c r="AJ27" s="217" t="b">
        <v>0</v>
      </c>
      <c r="AK27" s="217">
        <f>COUNTIF(AF27:AJ27,TRUE)</f>
        <v>0</v>
      </c>
      <c r="AL27" s="218" t="str">
        <f>_xlfn.IFS(AK27&gt;=2,"要確認",AK27=0,"未選択",AND(AK27=1,AF27=TRUE),"大企業",AND(AK27=1,AG27=TRUE),"中小企業",AND(AK27=1,AH27=TRUE),"国等",AND(AK27=1,AI27=TRUE),"公共法人等",AND(AK27=1,AJ27=TRUE),"その他")</f>
        <v>未選択</v>
      </c>
    </row>
    <row r="28" spans="1:38" ht="78" customHeight="1" outlineLevel="1">
      <c r="A28" s="264"/>
      <c r="B28" s="387" t="s">
        <v>89</v>
      </c>
      <c r="C28" s="387"/>
      <c r="D28" s="387"/>
      <c r="E28" s="387"/>
      <c r="F28" s="387"/>
      <c r="G28" s="387"/>
      <c r="H28" s="387"/>
      <c r="I28" s="387"/>
      <c r="J28" s="387"/>
      <c r="K28" s="387"/>
      <c r="L28" s="387"/>
      <c r="M28" s="387"/>
      <c r="N28" s="387"/>
      <c r="O28" s="387"/>
      <c r="P28" s="387"/>
      <c r="Q28" s="387"/>
      <c r="R28" s="387"/>
      <c r="S28" s="387"/>
    </row>
    <row r="29" spans="1:38" ht="32.25" customHeight="1" outlineLevel="1">
      <c r="A29" s="398" t="s">
        <v>51</v>
      </c>
      <c r="B29" s="349" t="s">
        <v>72</v>
      </c>
      <c r="C29" s="403"/>
      <c r="D29" s="403"/>
      <c r="E29" s="404"/>
      <c r="F29" s="265"/>
      <c r="G29" s="266" t="s">
        <v>73</v>
      </c>
      <c r="H29" s="267"/>
      <c r="I29" s="267"/>
      <c r="J29" s="266" t="s">
        <v>74</v>
      </c>
      <c r="K29" s="230"/>
      <c r="L29" s="349" t="s">
        <v>52</v>
      </c>
      <c r="M29" s="403"/>
      <c r="N29" s="403"/>
      <c r="O29" s="403"/>
      <c r="P29" s="417"/>
      <c r="Q29" s="418"/>
      <c r="R29" s="419"/>
      <c r="AF29" s="226" t="s">
        <v>73</v>
      </c>
      <c r="AG29" s="226" t="s">
        <v>74</v>
      </c>
      <c r="AH29" s="226" t="s">
        <v>316</v>
      </c>
      <c r="AI29" s="226" t="s">
        <v>350</v>
      </c>
    </row>
    <row r="30" spans="1:38" ht="32.25" customHeight="1" outlineLevel="1">
      <c r="A30" s="399"/>
      <c r="B30" s="349" t="s">
        <v>659</v>
      </c>
      <c r="C30" s="403"/>
      <c r="D30" s="403"/>
      <c r="E30" s="404"/>
      <c r="F30" s="388"/>
      <c r="G30" s="390"/>
      <c r="H30" s="226" t="s">
        <v>43</v>
      </c>
      <c r="I30" s="388"/>
      <c r="J30" s="390"/>
      <c r="K30" s="226" t="s">
        <v>44</v>
      </c>
      <c r="L30" s="388"/>
      <c r="M30" s="416"/>
      <c r="N30" s="268" t="s">
        <v>45</v>
      </c>
      <c r="O30" s="315"/>
      <c r="P30" s="315"/>
      <c r="Q30" s="315"/>
      <c r="R30" s="315"/>
      <c r="AF30" s="217" t="b">
        <v>0</v>
      </c>
      <c r="AG30" s="217" t="b">
        <v>0</v>
      </c>
      <c r="AH30" s="217">
        <f>COUNTIF(AF30:AG30,TRUE)</f>
        <v>0</v>
      </c>
      <c r="AI30" s="218" t="str">
        <f>_xlfn.IFS(AH30&gt;=2,"要確認",AH30=0,"未選択",AND(AH30=1,AF30=TRUE),"登録あり",AND(AH30=1,AG30=TRUE),"登録なし")</f>
        <v>未選択</v>
      </c>
    </row>
    <row r="31" spans="1:38" ht="32.25" customHeight="1" outlineLevel="1">
      <c r="A31" s="399"/>
      <c r="B31" s="367" t="s">
        <v>53</v>
      </c>
      <c r="C31" s="350"/>
      <c r="D31" s="350"/>
      <c r="E31" s="350"/>
      <c r="F31" s="269"/>
      <c r="G31" s="270" t="s">
        <v>54</v>
      </c>
      <c r="H31" s="270"/>
      <c r="I31" s="270" t="s">
        <v>55</v>
      </c>
      <c r="J31" s="270"/>
      <c r="K31" s="271" t="s">
        <v>23</v>
      </c>
      <c r="L31" s="272"/>
      <c r="M31" s="273"/>
      <c r="N31" s="274"/>
      <c r="O31" s="274"/>
      <c r="P31" s="274"/>
      <c r="Q31" s="274"/>
      <c r="R31" s="274"/>
      <c r="T31" s="220" t="s">
        <v>24</v>
      </c>
    </row>
    <row r="32" spans="1:38" ht="33.75" customHeight="1" outlineLevel="1">
      <c r="A32" s="398" t="s">
        <v>50</v>
      </c>
      <c r="B32" s="401" t="s">
        <v>46</v>
      </c>
      <c r="C32" s="402"/>
      <c r="D32" s="402"/>
      <c r="E32" s="425"/>
      <c r="F32" s="228"/>
      <c r="G32" s="229" t="s">
        <v>14</v>
      </c>
      <c r="H32" s="229"/>
      <c r="I32" s="230" t="s">
        <v>15</v>
      </c>
      <c r="J32" s="384" t="s">
        <v>68</v>
      </c>
      <c r="K32" s="385"/>
      <c r="L32" s="385"/>
      <c r="M32" s="385"/>
      <c r="N32" s="385"/>
      <c r="O32" s="385"/>
      <c r="P32" s="385"/>
      <c r="Q32" s="385"/>
      <c r="R32" s="385"/>
      <c r="S32" s="385"/>
      <c r="AF32" s="226" t="s">
        <v>54</v>
      </c>
      <c r="AG32" s="226" t="s">
        <v>55</v>
      </c>
      <c r="AH32" s="226" t="s">
        <v>23</v>
      </c>
      <c r="AI32" s="226" t="s">
        <v>316</v>
      </c>
      <c r="AJ32" s="226" t="s">
        <v>350</v>
      </c>
    </row>
    <row r="33" spans="1:36" ht="34.5" customHeight="1" outlineLevel="1">
      <c r="A33" s="399"/>
      <c r="B33" s="401" t="s">
        <v>47</v>
      </c>
      <c r="C33" s="402"/>
      <c r="D33" s="402"/>
      <c r="E33" s="402"/>
      <c r="F33" s="381"/>
      <c r="G33" s="382"/>
      <c r="H33" s="382"/>
      <c r="I33" s="382"/>
      <c r="J33" s="382"/>
      <c r="K33" s="382"/>
      <c r="L33" s="382"/>
      <c r="M33" s="382"/>
      <c r="N33" s="382"/>
      <c r="O33" s="383"/>
      <c r="P33" s="386" t="s">
        <v>83</v>
      </c>
      <c r="Q33" s="387"/>
      <c r="R33" s="387"/>
      <c r="S33" s="387"/>
      <c r="AF33" s="217" t="b">
        <v>0</v>
      </c>
      <c r="AG33" s="217" t="b">
        <v>0</v>
      </c>
      <c r="AH33" s="217" t="b">
        <v>0</v>
      </c>
      <c r="AI33" s="217">
        <f>COUNTIF(AF33:AH33,TRUE)</f>
        <v>0</v>
      </c>
      <c r="AJ33" s="218" t="str">
        <f>_xlfn.IFS(AI33&gt;=2,"要確認",AI33=0,"未選択",AND(AI33=1,AF33=TRUE),"課税",AND(AI33=1,AG33=TRUE),"免税",AND(AI33=1,AH33=TRUE),"対象外")</f>
        <v>未選択</v>
      </c>
    </row>
    <row r="34" spans="1:36" ht="34.5" customHeight="1" outlineLevel="1">
      <c r="A34" s="399"/>
      <c r="B34" s="401" t="s">
        <v>48</v>
      </c>
      <c r="C34" s="402"/>
      <c r="D34" s="402"/>
      <c r="E34" s="425"/>
      <c r="F34" s="381"/>
      <c r="G34" s="382"/>
      <c r="H34" s="382"/>
      <c r="I34" s="382"/>
      <c r="J34" s="382"/>
      <c r="K34" s="382"/>
      <c r="L34" s="382"/>
      <c r="M34" s="382"/>
      <c r="N34" s="382"/>
      <c r="O34" s="383"/>
      <c r="P34" s="386"/>
      <c r="Q34" s="387"/>
      <c r="R34" s="387"/>
      <c r="S34" s="387"/>
    </row>
    <row r="35" spans="1:36" ht="34.5" customHeight="1" outlineLevel="1">
      <c r="A35" s="400"/>
      <c r="B35" s="426" t="s">
        <v>49</v>
      </c>
      <c r="C35" s="427"/>
      <c r="D35" s="427"/>
      <c r="E35" s="428"/>
      <c r="F35" s="381"/>
      <c r="G35" s="382"/>
      <c r="H35" s="382"/>
      <c r="I35" s="382"/>
      <c r="J35" s="382"/>
      <c r="K35" s="382"/>
      <c r="L35" s="382"/>
      <c r="M35" s="382"/>
      <c r="N35" s="382"/>
      <c r="O35" s="383"/>
      <c r="P35" s="386"/>
      <c r="Q35" s="387"/>
      <c r="R35" s="387"/>
      <c r="S35" s="387"/>
      <c r="AF35" s="226" t="s">
        <v>377</v>
      </c>
      <c r="AG35" s="226" t="s">
        <v>368</v>
      </c>
      <c r="AH35" s="226" t="s">
        <v>316</v>
      </c>
      <c r="AI35" s="226" t="s">
        <v>350</v>
      </c>
    </row>
    <row r="36" spans="1:36" ht="34.5" customHeight="1" outlineLevel="1">
      <c r="A36" s="236" t="s">
        <v>82</v>
      </c>
      <c r="B36" s="381"/>
      <c r="C36" s="382"/>
      <c r="D36" s="382"/>
      <c r="E36" s="382"/>
      <c r="F36" s="382"/>
      <c r="G36" s="382"/>
      <c r="H36" s="383"/>
      <c r="I36" s="275"/>
      <c r="J36" s="275"/>
      <c r="K36" s="275"/>
      <c r="M36" s="222"/>
      <c r="N36" s="222"/>
      <c r="O36" s="222"/>
      <c r="P36" s="222"/>
      <c r="AF36" s="217" t="b">
        <v>0</v>
      </c>
      <c r="AG36" s="217" t="b">
        <v>0</v>
      </c>
      <c r="AH36" s="217">
        <f>COUNTIF(AF36:AG36,TRUE)</f>
        <v>0</v>
      </c>
      <c r="AI36" s="218" t="str">
        <f>_xlfn.IFS(AH36&gt;=2,"要確認",AH36=0,"未選択",AND(AH36=1,AF36=TRUE),"メール必要",AND(AH36=1,AG36=TRUE),"メール不要")</f>
        <v>未選択</v>
      </c>
    </row>
    <row r="37" spans="1:36" ht="20.100000000000001" customHeight="1"/>
    <row r="38" spans="1:36" ht="20.100000000000001" customHeight="1" outlineLevel="1">
      <c r="A38" s="391" t="s">
        <v>60</v>
      </c>
      <c r="B38" s="391"/>
      <c r="C38" s="391"/>
    </row>
    <row r="39" spans="1:36" ht="30" customHeight="1" outlineLevel="1">
      <c r="A39" s="236" t="s">
        <v>56</v>
      </c>
      <c r="B39" s="392"/>
      <c r="C39" s="393"/>
      <c r="D39" s="393"/>
      <c r="E39" s="393"/>
      <c r="F39" s="393"/>
      <c r="G39" s="394"/>
      <c r="H39" s="380" t="s">
        <v>69</v>
      </c>
      <c r="I39" s="365"/>
      <c r="J39" s="365"/>
      <c r="K39" s="365"/>
      <c r="L39" s="365"/>
      <c r="M39" s="365"/>
      <c r="N39" s="365"/>
      <c r="O39" s="365"/>
      <c r="P39" s="365"/>
      <c r="Q39" s="365"/>
      <c r="R39" s="365"/>
    </row>
    <row r="40" spans="1:36" ht="30" customHeight="1" outlineLevel="1">
      <c r="A40" s="236" t="s">
        <v>57</v>
      </c>
      <c r="B40" s="395"/>
      <c r="C40" s="396"/>
      <c r="D40" s="396"/>
      <c r="E40" s="396"/>
      <c r="F40" s="396"/>
      <c r="G40" s="397"/>
      <c r="H40" s="380"/>
      <c r="I40" s="365"/>
      <c r="J40" s="365"/>
      <c r="K40" s="365"/>
      <c r="L40" s="365"/>
      <c r="M40" s="365"/>
      <c r="N40" s="365"/>
      <c r="O40" s="365"/>
      <c r="P40" s="365"/>
      <c r="Q40" s="365"/>
      <c r="R40" s="365"/>
    </row>
    <row r="41" spans="1:36" ht="35.1" customHeight="1" outlineLevel="1">
      <c r="A41" s="236" t="s">
        <v>28</v>
      </c>
      <c r="B41" s="228" t="s">
        <v>3</v>
      </c>
      <c r="C41" s="229" t="s">
        <v>29</v>
      </c>
      <c r="D41" s="229"/>
      <c r="E41" s="229" t="s">
        <v>3</v>
      </c>
      <c r="F41" s="229" t="s">
        <v>30</v>
      </c>
      <c r="G41" s="229"/>
      <c r="H41" s="229" t="s">
        <v>3</v>
      </c>
      <c r="I41" s="229" t="s">
        <v>31</v>
      </c>
      <c r="J41" s="318"/>
      <c r="K41" s="380" t="s">
        <v>70</v>
      </c>
      <c r="L41" s="365"/>
      <c r="M41" s="365"/>
      <c r="N41" s="365"/>
      <c r="O41" s="365"/>
      <c r="P41" s="365"/>
      <c r="Q41" s="365"/>
      <c r="R41" s="365"/>
      <c r="S41" s="365"/>
      <c r="AF41" s="226" t="s">
        <v>369</v>
      </c>
      <c r="AG41" s="226" t="s">
        <v>370</v>
      </c>
      <c r="AH41" s="226" t="s">
        <v>371</v>
      </c>
      <c r="AI41" s="226" t="s">
        <v>316</v>
      </c>
      <c r="AJ41" s="226" t="s">
        <v>350</v>
      </c>
    </row>
    <row r="42" spans="1:36" ht="34.5" customHeight="1" outlineLevel="1">
      <c r="A42" s="227" t="s">
        <v>95</v>
      </c>
      <c r="B42" s="388"/>
      <c r="C42" s="389"/>
      <c r="D42" s="389"/>
      <c r="E42" s="389"/>
      <c r="F42" s="389"/>
      <c r="G42" s="389"/>
      <c r="H42" s="389"/>
      <c r="I42" s="389"/>
      <c r="J42" s="389"/>
      <c r="K42" s="390"/>
      <c r="L42" s="380" t="s">
        <v>76</v>
      </c>
      <c r="M42" s="365"/>
      <c r="N42" s="365"/>
      <c r="O42" s="365"/>
      <c r="P42" s="365"/>
      <c r="Q42" s="365"/>
      <c r="R42" s="365"/>
      <c r="S42" s="365"/>
      <c r="T42" s="277"/>
      <c r="U42" s="277"/>
      <c r="V42" s="277"/>
      <c r="W42" s="277"/>
      <c r="AF42" s="217" t="b">
        <v>1</v>
      </c>
      <c r="AG42" s="217" t="b">
        <v>0</v>
      </c>
      <c r="AH42" s="217" t="b">
        <v>0</v>
      </c>
      <c r="AI42" s="217">
        <f>COUNTIF(AF42:AH42,TRUE)</f>
        <v>1</v>
      </c>
      <c r="AJ42" s="218" t="str">
        <f>_xlfn.IFS(AI42&gt;=2,"要確認",AI42=0,"未選択",AND(AI42=1,AF42=TRUE),"銀行振込",AND(AI42=1,AG42=TRUE),"窓口払",AND(AI42=1,AH42=TRUE),"口座引落")</f>
        <v>銀行振込</v>
      </c>
    </row>
    <row r="43" spans="1:36" ht="35.1" customHeight="1" outlineLevel="1">
      <c r="A43" s="227" t="s">
        <v>58</v>
      </c>
      <c r="B43" s="381"/>
      <c r="C43" s="382"/>
      <c r="D43" s="382"/>
      <c r="E43" s="382"/>
      <c r="F43" s="382"/>
      <c r="G43" s="382"/>
      <c r="H43" s="382"/>
      <c r="I43" s="382"/>
      <c r="J43" s="382"/>
      <c r="K43" s="382"/>
      <c r="L43" s="382"/>
      <c r="M43" s="382"/>
      <c r="N43" s="382"/>
      <c r="O43" s="383"/>
      <c r="P43" s="380" t="s">
        <v>85</v>
      </c>
      <c r="Q43" s="365"/>
      <c r="R43" s="365"/>
      <c r="S43" s="278"/>
      <c r="T43" s="278"/>
    </row>
    <row r="44" spans="1:36" ht="35.1" customHeight="1" outlineLevel="1">
      <c r="A44" s="227" t="s">
        <v>59</v>
      </c>
      <c r="B44" s="381"/>
      <c r="C44" s="382"/>
      <c r="D44" s="382"/>
      <c r="E44" s="382"/>
      <c r="F44" s="382"/>
      <c r="G44" s="382"/>
      <c r="H44" s="382"/>
      <c r="I44" s="382"/>
      <c r="J44" s="382"/>
      <c r="K44" s="382"/>
      <c r="L44" s="382"/>
      <c r="M44" s="382"/>
      <c r="N44" s="382"/>
      <c r="O44" s="383"/>
      <c r="P44" s="380"/>
      <c r="Q44" s="365"/>
      <c r="R44" s="365"/>
      <c r="S44" s="278"/>
      <c r="T44" s="278"/>
    </row>
    <row r="45" spans="1:36" ht="22.5" customHeight="1" thickBot="1">
      <c r="P45" s="220" t="s">
        <v>0</v>
      </c>
    </row>
    <row r="46" spans="1:36" ht="30" customHeight="1">
      <c r="A46" s="279" t="s">
        <v>651</v>
      </c>
      <c r="B46" s="305"/>
      <c r="C46" s="305"/>
      <c r="D46" s="305"/>
      <c r="E46" s="305"/>
      <c r="F46" s="305"/>
      <c r="G46" s="305"/>
      <c r="H46" s="305"/>
      <c r="I46" s="305"/>
      <c r="J46" s="305"/>
      <c r="K46" s="305"/>
      <c r="L46" s="305"/>
      <c r="M46" s="305"/>
      <c r="N46" s="305"/>
      <c r="O46" s="305"/>
      <c r="P46" s="305"/>
      <c r="Q46" s="305"/>
      <c r="R46" s="280"/>
    </row>
    <row r="47" spans="1:36" ht="30" customHeight="1">
      <c r="A47" s="423" t="s">
        <v>61</v>
      </c>
      <c r="B47" s="423"/>
      <c r="C47" s="423"/>
      <c r="D47" s="423"/>
      <c r="E47" s="423"/>
      <c r="F47" s="423"/>
      <c r="G47" s="423"/>
      <c r="H47" s="423"/>
      <c r="I47" s="423"/>
      <c r="J47" s="423"/>
      <c r="K47" s="423"/>
      <c r="L47" s="423"/>
      <c r="M47" s="423"/>
      <c r="N47" s="423"/>
      <c r="O47" s="423"/>
      <c r="P47" s="423"/>
      <c r="Q47" s="319"/>
      <c r="R47" s="307"/>
    </row>
    <row r="48" spans="1:36" ht="24.95" customHeight="1">
      <c r="A48" s="281" t="s">
        <v>62</v>
      </c>
      <c r="B48" s="282"/>
      <c r="C48" s="282"/>
      <c r="D48" s="282"/>
      <c r="E48" s="282"/>
      <c r="F48" s="282"/>
      <c r="G48" s="282"/>
      <c r="H48" s="282"/>
      <c r="I48" s="282"/>
      <c r="J48" s="282"/>
      <c r="K48" s="282"/>
      <c r="L48" s="282"/>
      <c r="M48" s="282"/>
      <c r="N48" s="282"/>
      <c r="O48" s="282"/>
      <c r="P48" s="282"/>
      <c r="Q48" s="282"/>
      <c r="R48" s="283"/>
    </row>
    <row r="49" spans="1:18" ht="24.95" customHeight="1">
      <c r="A49" s="284" t="s">
        <v>86</v>
      </c>
      <c r="B49" s="282"/>
      <c r="C49" s="282"/>
      <c r="D49" s="282"/>
      <c r="E49" s="282"/>
      <c r="F49" s="282"/>
      <c r="G49" s="282"/>
      <c r="H49" s="282"/>
      <c r="I49" s="282"/>
      <c r="J49" s="282"/>
      <c r="K49" s="282"/>
      <c r="L49" s="282"/>
      <c r="M49" s="282"/>
      <c r="N49" s="282"/>
      <c r="O49" s="282"/>
      <c r="P49" s="282"/>
      <c r="Q49" s="282"/>
      <c r="R49" s="283"/>
    </row>
    <row r="50" spans="1:18" ht="24.95" customHeight="1">
      <c r="A50" s="284"/>
      <c r="B50" s="282"/>
      <c r="C50" s="282"/>
      <c r="D50" s="282"/>
      <c r="E50" s="282"/>
      <c r="F50" s="282"/>
      <c r="G50" s="282"/>
      <c r="H50" s="282"/>
      <c r="I50" s="282"/>
      <c r="J50" s="282"/>
      <c r="K50" s="282"/>
      <c r="L50" s="282"/>
      <c r="M50" s="282"/>
      <c r="N50" s="282"/>
      <c r="O50" s="282"/>
      <c r="P50" s="282"/>
      <c r="Q50" s="282"/>
      <c r="R50" s="283"/>
    </row>
    <row r="51" spans="1:18" ht="24.95" customHeight="1" thickBot="1">
      <c r="A51" s="285" t="s">
        <v>641</v>
      </c>
      <c r="B51" s="286"/>
      <c r="C51" s="286"/>
      <c r="D51" s="286"/>
      <c r="E51" s="286"/>
      <c r="F51" s="286"/>
      <c r="G51" s="286"/>
      <c r="H51" s="286"/>
      <c r="I51" s="286"/>
      <c r="J51" s="286"/>
      <c r="K51" s="286"/>
      <c r="L51" s="286"/>
      <c r="M51" s="286"/>
      <c r="N51" s="286"/>
      <c r="O51" s="286"/>
      <c r="P51" s="286"/>
      <c r="Q51" s="286"/>
      <c r="R51" s="287"/>
    </row>
    <row r="52" spans="1:18" ht="15" customHeight="1">
      <c r="A52" s="288"/>
      <c r="B52" s="288"/>
      <c r="C52" s="288"/>
      <c r="D52" s="288"/>
      <c r="E52" s="288"/>
      <c r="F52" s="288"/>
      <c r="G52" s="288"/>
      <c r="H52" s="288"/>
      <c r="I52" s="288"/>
      <c r="J52" s="288"/>
      <c r="K52" s="288"/>
      <c r="L52" s="288"/>
      <c r="M52" s="288"/>
      <c r="N52" s="288"/>
      <c r="O52" s="288"/>
      <c r="P52" s="288"/>
      <c r="Q52" s="288"/>
      <c r="R52" s="288"/>
    </row>
    <row r="53" spans="1:18" ht="35.1" customHeight="1"/>
  </sheetData>
  <sheetProtection selectLockedCells="1"/>
  <mergeCells count="88">
    <mergeCell ref="D1:M2"/>
    <mergeCell ref="M3:O3"/>
    <mergeCell ref="P3:R3"/>
    <mergeCell ref="B4:R4"/>
    <mergeCell ref="A6:A7"/>
    <mergeCell ref="L7:S7"/>
    <mergeCell ref="B8:R8"/>
    <mergeCell ref="B9:R9"/>
    <mergeCell ref="B10:C10"/>
    <mergeCell ref="E10:F10"/>
    <mergeCell ref="H10:I10"/>
    <mergeCell ref="K10:O10"/>
    <mergeCell ref="P10:S10"/>
    <mergeCell ref="B11:O11"/>
    <mergeCell ref="P11:S11"/>
    <mergeCell ref="A12:A15"/>
    <mergeCell ref="B12:I12"/>
    <mergeCell ref="J12:O12"/>
    <mergeCell ref="P12:S13"/>
    <mergeCell ref="B15:F15"/>
    <mergeCell ref="G15:L15"/>
    <mergeCell ref="M15:R15"/>
    <mergeCell ref="Y12:AH12"/>
    <mergeCell ref="B13:D13"/>
    <mergeCell ref="F13:I13"/>
    <mergeCell ref="J13:O13"/>
    <mergeCell ref="B14:F14"/>
    <mergeCell ref="G14:L14"/>
    <mergeCell ref="M14:R14"/>
    <mergeCell ref="B16:G16"/>
    <mergeCell ref="H16:J16"/>
    <mergeCell ref="K16:O16"/>
    <mergeCell ref="P16:S17"/>
    <mergeCell ref="B17:G17"/>
    <mergeCell ref="H17:J17"/>
    <mergeCell ref="K17:O17"/>
    <mergeCell ref="B18:S18"/>
    <mergeCell ref="A19:A20"/>
    <mergeCell ref="B19:F19"/>
    <mergeCell ref="G19:H19"/>
    <mergeCell ref="I19:J19"/>
    <mergeCell ref="K19:N19"/>
    <mergeCell ref="O19:S20"/>
    <mergeCell ref="B20:F20"/>
    <mergeCell ref="G20:H20"/>
    <mergeCell ref="I20:J20"/>
    <mergeCell ref="K20:N20"/>
    <mergeCell ref="B22:H22"/>
    <mergeCell ref="B23:R23"/>
    <mergeCell ref="B24:R24"/>
    <mergeCell ref="U25:AB25"/>
    <mergeCell ref="B28:S28"/>
    <mergeCell ref="C27:D27"/>
    <mergeCell ref="F27:G27"/>
    <mergeCell ref="I27:J27"/>
    <mergeCell ref="L27:M27"/>
    <mergeCell ref="O27:P27"/>
    <mergeCell ref="A29:A31"/>
    <mergeCell ref="B29:E29"/>
    <mergeCell ref="L29:O29"/>
    <mergeCell ref="P29:R29"/>
    <mergeCell ref="B30:E30"/>
    <mergeCell ref="F30:G30"/>
    <mergeCell ref="I30:J30"/>
    <mergeCell ref="L30:M30"/>
    <mergeCell ref="B31:E31"/>
    <mergeCell ref="A32:A35"/>
    <mergeCell ref="B32:E32"/>
    <mergeCell ref="J32:S32"/>
    <mergeCell ref="B33:E33"/>
    <mergeCell ref="F33:O33"/>
    <mergeCell ref="P33:S35"/>
    <mergeCell ref="B34:E34"/>
    <mergeCell ref="F34:O34"/>
    <mergeCell ref="B35:E35"/>
    <mergeCell ref="F35:O35"/>
    <mergeCell ref="A47:P47"/>
    <mergeCell ref="B36:H36"/>
    <mergeCell ref="A38:C38"/>
    <mergeCell ref="B39:G39"/>
    <mergeCell ref="H39:R40"/>
    <mergeCell ref="B40:G40"/>
    <mergeCell ref="K41:S41"/>
    <mergeCell ref="B42:K42"/>
    <mergeCell ref="L42:S42"/>
    <mergeCell ref="B43:O43"/>
    <mergeCell ref="P43:R44"/>
    <mergeCell ref="B44:O44"/>
  </mergeCells>
  <phoneticPr fontId="2"/>
  <conditionalFormatting sqref="A27:T36">
    <cfRule type="expression" dxfId="14" priority="6">
      <formula>$AN$10&lt;&gt;"企業、団体等（個人事業主含む）"</formula>
    </cfRule>
  </conditionalFormatting>
  <conditionalFormatting sqref="U23">
    <cfRule type="containsText" dxfId="13" priority="7" operator="containsText" text="要確認">
      <formula>NOT(ISERROR(SEARCH("要確認",U23)))</formula>
    </cfRule>
  </conditionalFormatting>
  <conditionalFormatting sqref="B16:G16">
    <cfRule type="expression" dxfId="12" priority="5">
      <formula>OR($AN$10=$AH$9,$AN$10=$AI$9,$AN$10=$AJ$9,$AN$10=$AL$9)</formula>
    </cfRule>
  </conditionalFormatting>
  <conditionalFormatting sqref="B17:G17">
    <cfRule type="expression" dxfId="11" priority="4">
      <formula>$AN$10&lt;&gt;"東京科学大学の学生"</formula>
    </cfRule>
  </conditionalFormatting>
  <conditionalFormatting sqref="B10:J10">
    <cfRule type="expression" dxfId="10" priority="3">
      <formula>OR($AN$10=$AK$9,$AN$10=$AL$9)</formula>
    </cfRule>
  </conditionalFormatting>
  <conditionalFormatting sqref="B11:O11">
    <cfRule type="expression" dxfId="9" priority="2">
      <formula>$AN$10=$AL$9</formula>
    </cfRule>
  </conditionalFormatting>
  <conditionalFormatting sqref="K17:O17">
    <cfRule type="expression" dxfId="8" priority="1">
      <formula>OR($AN$10=$AL$9,$AN$10=$AK$9)</formula>
    </cfRule>
  </conditionalFormatting>
  <dataValidations count="4">
    <dataValidation imeMode="fullKatakana" allowBlank="1" showInputMessage="1" showErrorMessage="1" promptTitle="ーーーーーーーーーーーーーーーーーーーーーーー" prompt="カナには法人格（カブシキガイシャ等）は記載不要です。" sqref="B9:R9" xr:uid="{E7EC097C-5D80-4F50-98B1-5CFAC278B804}"/>
    <dataValidation imeMode="fullKatakana" allowBlank="1" showInputMessage="1" showErrorMessage="1" promptTitle="ーーーーーーーーーーーーーーーーーーーーーーーーーーーーーーーー" prompt="･姓と名の間にスペースを入れてください｡_x000a__x000a_・法人格は略語を用いて記載してください。_x000a_【例】_x000a_・株式会社東科商事　→　カ）トウカシヨウジ_x000a_･東科商事株式会社　→　トウカシヨウジ（カ_x000a_・東科商事株式会社　大岡山支店　→　トウカシヨウジ（カ）オオオカヤマシテン" sqref="B24:R24" xr:uid="{5EE062ED-8807-4AAE-A61B-EF84216C9B0D}"/>
    <dataValidation imeMode="fullKatakana" allowBlank="1" showInputMessage="1" showErrorMessage="1" sqref="B44 B25:R25 B8:R8 B23:R23" xr:uid="{0E6CB530-44A2-4570-8949-B173500FB4F5}"/>
    <dataValidation imeMode="disabled" allowBlank="1" showInputMessage="1" showErrorMessage="1" sqref="H10:I10 E10:F10 B10:C10 B13 F29 B36 K19 F13 B22:H22 H33:O35 F30:G30 L30:M30 I30:J30 B18:G18 B16:B17 B42 B32:G35" xr:uid="{2C052881-D9FF-4E09-A874-9D777E57C4B8}"/>
  </dataValidations>
  <hyperlinks>
    <hyperlink ref="U19" r:id="rId1" display="金融機関コード検索／Bank code serch" xr:uid="{E232F7B0-257F-4336-974E-8B15F61B66A6}"/>
    <hyperlink ref="A47" r:id="rId2" xr:uid="{6A71D470-3A52-43BE-A24E-CECD0DDA98AA}"/>
  </hyperlinks>
  <printOptions horizontalCentered="1"/>
  <pageMargins left="0.31496062992125984" right="0.27559055118110237" top="0.39370078740157483" bottom="0.23622047244094491" header="0.19685039370078741" footer="0.15748031496062992"/>
  <pageSetup paperSize="9" scale="51" fitToWidth="0"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15361" r:id="rId6" name="Check Box 1">
              <controlPr defaultSize="0" autoFill="0" autoLine="0" autoPict="0">
                <anchor moveWithCells="1">
                  <from>
                    <xdr:col>1</xdr:col>
                    <xdr:colOff>104775</xdr:colOff>
                    <xdr:row>20</xdr:row>
                    <xdr:rowOff>85725</xdr:rowOff>
                  </from>
                  <to>
                    <xdr:col>3</xdr:col>
                    <xdr:colOff>0</xdr:colOff>
                    <xdr:row>20</xdr:row>
                    <xdr:rowOff>352425</xdr:rowOff>
                  </to>
                </anchor>
              </controlPr>
            </control>
          </mc:Choice>
        </mc:AlternateContent>
        <mc:AlternateContent xmlns:mc="http://schemas.openxmlformats.org/markup-compatibility/2006">
          <mc:Choice Requires="x14">
            <control shapeId="15362" r:id="rId7" name="Check Box 2">
              <controlPr defaultSize="0" autoFill="0" autoLine="0" autoPict="0">
                <anchor moveWithCells="1">
                  <from>
                    <xdr:col>3</xdr:col>
                    <xdr:colOff>85725</xdr:colOff>
                    <xdr:row>20</xdr:row>
                    <xdr:rowOff>85725</xdr:rowOff>
                  </from>
                  <to>
                    <xdr:col>5</xdr:col>
                    <xdr:colOff>9525</xdr:colOff>
                    <xdr:row>20</xdr:row>
                    <xdr:rowOff>381000</xdr:rowOff>
                  </to>
                </anchor>
              </controlPr>
            </control>
          </mc:Choice>
        </mc:AlternateContent>
        <mc:AlternateContent xmlns:mc="http://schemas.openxmlformats.org/markup-compatibility/2006">
          <mc:Choice Requires="x14">
            <control shapeId="15363" r:id="rId8" name="Check Box 3">
              <controlPr defaultSize="0" autoFill="0" autoLine="0" autoPict="0">
                <anchor moveWithCells="1">
                  <from>
                    <xdr:col>1</xdr:col>
                    <xdr:colOff>104775</xdr:colOff>
                    <xdr:row>26</xdr:row>
                    <xdr:rowOff>66675</xdr:rowOff>
                  </from>
                  <to>
                    <xdr:col>3</xdr:col>
                    <xdr:colOff>381000</xdr:colOff>
                    <xdr:row>26</xdr:row>
                    <xdr:rowOff>381000</xdr:rowOff>
                  </to>
                </anchor>
              </controlPr>
            </control>
          </mc:Choice>
        </mc:AlternateContent>
        <mc:AlternateContent xmlns:mc="http://schemas.openxmlformats.org/markup-compatibility/2006">
          <mc:Choice Requires="x14">
            <control shapeId="15364" r:id="rId9" name="Check Box 4">
              <controlPr defaultSize="0" autoFill="0" autoLine="0" autoPict="0">
                <anchor moveWithCells="1">
                  <from>
                    <xdr:col>4</xdr:col>
                    <xdr:colOff>104775</xdr:colOff>
                    <xdr:row>26</xdr:row>
                    <xdr:rowOff>57150</xdr:rowOff>
                  </from>
                  <to>
                    <xdr:col>6</xdr:col>
                    <xdr:colOff>352425</xdr:colOff>
                    <xdr:row>26</xdr:row>
                    <xdr:rowOff>381000</xdr:rowOff>
                  </to>
                </anchor>
              </controlPr>
            </control>
          </mc:Choice>
        </mc:AlternateContent>
        <mc:AlternateContent xmlns:mc="http://schemas.openxmlformats.org/markup-compatibility/2006">
          <mc:Choice Requires="x14">
            <control shapeId="15365" r:id="rId10" name="Check Box 5">
              <controlPr defaultSize="0" autoFill="0" autoLine="0" autoPict="0">
                <anchor moveWithCells="1">
                  <from>
                    <xdr:col>7</xdr:col>
                    <xdr:colOff>104775</xdr:colOff>
                    <xdr:row>26</xdr:row>
                    <xdr:rowOff>66675</xdr:rowOff>
                  </from>
                  <to>
                    <xdr:col>9</xdr:col>
                    <xdr:colOff>381000</xdr:colOff>
                    <xdr:row>26</xdr:row>
                    <xdr:rowOff>352425</xdr:rowOff>
                  </to>
                </anchor>
              </controlPr>
            </control>
          </mc:Choice>
        </mc:AlternateContent>
        <mc:AlternateContent xmlns:mc="http://schemas.openxmlformats.org/markup-compatibility/2006">
          <mc:Choice Requires="x14">
            <control shapeId="15366" r:id="rId11" name="Check Box 6">
              <controlPr defaultSize="0" autoFill="0" autoLine="0" autoPict="0">
                <anchor moveWithCells="1">
                  <from>
                    <xdr:col>10</xdr:col>
                    <xdr:colOff>104775</xdr:colOff>
                    <xdr:row>26</xdr:row>
                    <xdr:rowOff>85725</xdr:rowOff>
                  </from>
                  <to>
                    <xdr:col>12</xdr:col>
                    <xdr:colOff>381000</xdr:colOff>
                    <xdr:row>26</xdr:row>
                    <xdr:rowOff>342900</xdr:rowOff>
                  </to>
                </anchor>
              </controlPr>
            </control>
          </mc:Choice>
        </mc:AlternateContent>
        <mc:AlternateContent xmlns:mc="http://schemas.openxmlformats.org/markup-compatibility/2006">
          <mc:Choice Requires="x14">
            <control shapeId="15367" r:id="rId12" name="Check Box 7">
              <controlPr defaultSize="0" autoFill="0" autoLine="0" autoPict="0">
                <anchor moveWithCells="1">
                  <from>
                    <xdr:col>1</xdr:col>
                    <xdr:colOff>104775</xdr:colOff>
                    <xdr:row>40</xdr:row>
                    <xdr:rowOff>85725</xdr:rowOff>
                  </from>
                  <to>
                    <xdr:col>3</xdr:col>
                    <xdr:colOff>352425</xdr:colOff>
                    <xdr:row>40</xdr:row>
                    <xdr:rowOff>381000</xdr:rowOff>
                  </to>
                </anchor>
              </controlPr>
            </control>
          </mc:Choice>
        </mc:AlternateContent>
        <mc:AlternateContent xmlns:mc="http://schemas.openxmlformats.org/markup-compatibility/2006">
          <mc:Choice Requires="x14">
            <control shapeId="15368" r:id="rId13" name="Check Box 8">
              <controlPr defaultSize="0" autoFill="0" autoLine="0" autoPict="0">
                <anchor moveWithCells="1">
                  <from>
                    <xdr:col>4</xdr:col>
                    <xdr:colOff>85725</xdr:colOff>
                    <xdr:row>40</xdr:row>
                    <xdr:rowOff>85725</xdr:rowOff>
                  </from>
                  <to>
                    <xdr:col>6</xdr:col>
                    <xdr:colOff>342900</xdr:colOff>
                    <xdr:row>40</xdr:row>
                    <xdr:rowOff>381000</xdr:rowOff>
                  </to>
                </anchor>
              </controlPr>
            </control>
          </mc:Choice>
        </mc:AlternateContent>
        <mc:AlternateContent xmlns:mc="http://schemas.openxmlformats.org/markup-compatibility/2006">
          <mc:Choice Requires="x14">
            <control shapeId="15369" r:id="rId14" name="Check Box 9">
              <controlPr defaultSize="0" autoFill="0" autoLine="0" autoPict="0">
                <anchor moveWithCells="1">
                  <from>
                    <xdr:col>7</xdr:col>
                    <xdr:colOff>66675</xdr:colOff>
                    <xdr:row>40</xdr:row>
                    <xdr:rowOff>104775</xdr:rowOff>
                  </from>
                  <to>
                    <xdr:col>9</xdr:col>
                    <xdr:colOff>352425</xdr:colOff>
                    <xdr:row>40</xdr:row>
                    <xdr:rowOff>352425</xdr:rowOff>
                  </to>
                </anchor>
              </controlPr>
            </control>
          </mc:Choice>
        </mc:AlternateContent>
        <mc:AlternateContent xmlns:mc="http://schemas.openxmlformats.org/markup-compatibility/2006">
          <mc:Choice Requires="x14">
            <control shapeId="15370" r:id="rId15" name="Check Box 10">
              <controlPr defaultSize="0" autoFill="0" autoLine="0" autoPict="0">
                <anchor moveWithCells="1">
                  <from>
                    <xdr:col>13</xdr:col>
                    <xdr:colOff>104775</xdr:colOff>
                    <xdr:row>26</xdr:row>
                    <xdr:rowOff>85725</xdr:rowOff>
                  </from>
                  <to>
                    <xdr:col>15</xdr:col>
                    <xdr:colOff>352425</xdr:colOff>
                    <xdr:row>26</xdr:row>
                    <xdr:rowOff>352425</xdr:rowOff>
                  </to>
                </anchor>
              </controlPr>
            </control>
          </mc:Choice>
        </mc:AlternateContent>
        <mc:AlternateContent xmlns:mc="http://schemas.openxmlformats.org/markup-compatibility/2006">
          <mc:Choice Requires="x14">
            <control shapeId="15371" r:id="rId16" name="Check Box 11">
              <controlPr defaultSize="0" autoFill="0" autoLine="0" autoPict="0">
                <anchor moveWithCells="1">
                  <from>
                    <xdr:col>1</xdr:col>
                    <xdr:colOff>104775</xdr:colOff>
                    <xdr:row>4</xdr:row>
                    <xdr:rowOff>66675</xdr:rowOff>
                  </from>
                  <to>
                    <xdr:col>2</xdr:col>
                    <xdr:colOff>390525</xdr:colOff>
                    <xdr:row>4</xdr:row>
                    <xdr:rowOff>381000</xdr:rowOff>
                  </to>
                </anchor>
              </controlPr>
            </control>
          </mc:Choice>
        </mc:AlternateContent>
        <mc:AlternateContent xmlns:mc="http://schemas.openxmlformats.org/markup-compatibility/2006">
          <mc:Choice Requires="x14">
            <control shapeId="15372" r:id="rId17" name="Check Box 12">
              <controlPr defaultSize="0" autoFill="0" autoLine="0" autoPict="0">
                <anchor moveWithCells="1">
                  <from>
                    <xdr:col>1</xdr:col>
                    <xdr:colOff>114300</xdr:colOff>
                    <xdr:row>5</xdr:row>
                    <xdr:rowOff>66675</xdr:rowOff>
                  </from>
                  <to>
                    <xdr:col>3</xdr:col>
                    <xdr:colOff>295275</xdr:colOff>
                    <xdr:row>5</xdr:row>
                    <xdr:rowOff>352425</xdr:rowOff>
                  </to>
                </anchor>
              </controlPr>
            </control>
          </mc:Choice>
        </mc:AlternateContent>
        <mc:AlternateContent xmlns:mc="http://schemas.openxmlformats.org/markup-compatibility/2006">
          <mc:Choice Requires="x14">
            <control shapeId="15373" r:id="rId18" name="Check Box 13">
              <controlPr defaultSize="0" autoFill="0" autoLine="0" autoPict="0">
                <anchor moveWithCells="1">
                  <from>
                    <xdr:col>4</xdr:col>
                    <xdr:colOff>114300</xdr:colOff>
                    <xdr:row>5</xdr:row>
                    <xdr:rowOff>66675</xdr:rowOff>
                  </from>
                  <to>
                    <xdr:col>6</xdr:col>
                    <xdr:colOff>381000</xdr:colOff>
                    <xdr:row>5</xdr:row>
                    <xdr:rowOff>381000</xdr:rowOff>
                  </to>
                </anchor>
              </controlPr>
            </control>
          </mc:Choice>
        </mc:AlternateContent>
        <mc:AlternateContent xmlns:mc="http://schemas.openxmlformats.org/markup-compatibility/2006">
          <mc:Choice Requires="x14">
            <control shapeId="15374" r:id="rId19" name="Check Box 14">
              <controlPr defaultSize="0" autoFill="0" autoLine="0" autoPict="0">
                <anchor moveWithCells="1">
                  <from>
                    <xdr:col>8</xdr:col>
                    <xdr:colOff>104775</xdr:colOff>
                    <xdr:row>5</xdr:row>
                    <xdr:rowOff>85725</xdr:rowOff>
                  </from>
                  <to>
                    <xdr:col>12</xdr:col>
                    <xdr:colOff>247650</xdr:colOff>
                    <xdr:row>5</xdr:row>
                    <xdr:rowOff>381000</xdr:rowOff>
                  </to>
                </anchor>
              </controlPr>
            </control>
          </mc:Choice>
        </mc:AlternateContent>
        <mc:AlternateContent xmlns:mc="http://schemas.openxmlformats.org/markup-compatibility/2006">
          <mc:Choice Requires="x14">
            <control shapeId="15375" r:id="rId20" name="Check Box 15">
              <controlPr defaultSize="0" autoFill="0" autoLine="0" autoPict="0">
                <anchor moveWithCells="1">
                  <from>
                    <xdr:col>16</xdr:col>
                    <xdr:colOff>47625</xdr:colOff>
                    <xdr:row>5</xdr:row>
                    <xdr:rowOff>57150</xdr:rowOff>
                  </from>
                  <to>
                    <xdr:col>17</xdr:col>
                    <xdr:colOff>800100</xdr:colOff>
                    <xdr:row>5</xdr:row>
                    <xdr:rowOff>371475</xdr:rowOff>
                  </to>
                </anchor>
              </controlPr>
            </control>
          </mc:Choice>
        </mc:AlternateContent>
        <mc:AlternateContent xmlns:mc="http://schemas.openxmlformats.org/markup-compatibility/2006">
          <mc:Choice Requires="x14">
            <control shapeId="15376" r:id="rId21" name="Check Box 16">
              <controlPr defaultSize="0" autoFill="0" autoLine="0" autoPict="0">
                <anchor moveWithCells="1">
                  <from>
                    <xdr:col>13</xdr:col>
                    <xdr:colOff>114300</xdr:colOff>
                    <xdr:row>5</xdr:row>
                    <xdr:rowOff>57150</xdr:rowOff>
                  </from>
                  <to>
                    <xdr:col>15</xdr:col>
                    <xdr:colOff>219075</xdr:colOff>
                    <xdr:row>5</xdr:row>
                    <xdr:rowOff>419100</xdr:rowOff>
                  </to>
                </anchor>
              </controlPr>
            </control>
          </mc:Choice>
        </mc:AlternateContent>
        <mc:AlternateContent xmlns:mc="http://schemas.openxmlformats.org/markup-compatibility/2006">
          <mc:Choice Requires="x14">
            <control shapeId="15377" r:id="rId22" name="Check Box 17">
              <controlPr defaultSize="0" autoFill="0" autoLine="0" autoPict="0">
                <anchor moveWithCells="1">
                  <from>
                    <xdr:col>5</xdr:col>
                    <xdr:colOff>104775</xdr:colOff>
                    <xdr:row>30</xdr:row>
                    <xdr:rowOff>57150</xdr:rowOff>
                  </from>
                  <to>
                    <xdr:col>6</xdr:col>
                    <xdr:colOff>381000</xdr:colOff>
                    <xdr:row>30</xdr:row>
                    <xdr:rowOff>352425</xdr:rowOff>
                  </to>
                </anchor>
              </controlPr>
            </control>
          </mc:Choice>
        </mc:AlternateContent>
        <mc:AlternateContent xmlns:mc="http://schemas.openxmlformats.org/markup-compatibility/2006">
          <mc:Choice Requires="x14">
            <control shapeId="15378" r:id="rId23" name="Check Box 18">
              <controlPr defaultSize="0" autoFill="0" autoLine="0" autoPict="0">
                <anchor moveWithCells="1">
                  <from>
                    <xdr:col>7</xdr:col>
                    <xdr:colOff>104775</xdr:colOff>
                    <xdr:row>30</xdr:row>
                    <xdr:rowOff>28575</xdr:rowOff>
                  </from>
                  <to>
                    <xdr:col>9</xdr:col>
                    <xdr:colOff>0</xdr:colOff>
                    <xdr:row>30</xdr:row>
                    <xdr:rowOff>381000</xdr:rowOff>
                  </to>
                </anchor>
              </controlPr>
            </control>
          </mc:Choice>
        </mc:AlternateContent>
        <mc:AlternateContent xmlns:mc="http://schemas.openxmlformats.org/markup-compatibility/2006">
          <mc:Choice Requires="x14">
            <control shapeId="15379" r:id="rId24" name="Check Box 19">
              <controlPr defaultSize="0" autoFill="0" autoLine="0" autoPict="0">
                <anchor moveWithCells="1">
                  <from>
                    <xdr:col>9</xdr:col>
                    <xdr:colOff>104775</xdr:colOff>
                    <xdr:row>30</xdr:row>
                    <xdr:rowOff>66675</xdr:rowOff>
                  </from>
                  <to>
                    <xdr:col>11</xdr:col>
                    <xdr:colOff>247650</xdr:colOff>
                    <xdr:row>30</xdr:row>
                    <xdr:rowOff>352425</xdr:rowOff>
                  </to>
                </anchor>
              </controlPr>
            </control>
          </mc:Choice>
        </mc:AlternateContent>
        <mc:AlternateContent xmlns:mc="http://schemas.openxmlformats.org/markup-compatibility/2006">
          <mc:Choice Requires="x14">
            <control shapeId="15380" r:id="rId25" name="Check Box 20">
              <controlPr defaultSize="0" autoFill="0" autoLine="0" autoPict="0">
                <anchor moveWithCells="1">
                  <from>
                    <xdr:col>5</xdr:col>
                    <xdr:colOff>104775</xdr:colOff>
                    <xdr:row>31</xdr:row>
                    <xdr:rowOff>66675</xdr:rowOff>
                  </from>
                  <to>
                    <xdr:col>6</xdr:col>
                    <xdr:colOff>381000</xdr:colOff>
                    <xdr:row>31</xdr:row>
                    <xdr:rowOff>381000</xdr:rowOff>
                  </to>
                </anchor>
              </controlPr>
            </control>
          </mc:Choice>
        </mc:AlternateContent>
        <mc:AlternateContent xmlns:mc="http://schemas.openxmlformats.org/markup-compatibility/2006">
          <mc:Choice Requires="x14">
            <control shapeId="15381" r:id="rId26" name="Check Box 21">
              <controlPr defaultSize="0" autoFill="0" autoLine="0" autoPict="0">
                <anchor moveWithCells="1">
                  <from>
                    <xdr:col>7</xdr:col>
                    <xdr:colOff>104775</xdr:colOff>
                    <xdr:row>31</xdr:row>
                    <xdr:rowOff>66675</xdr:rowOff>
                  </from>
                  <to>
                    <xdr:col>8</xdr:col>
                    <xdr:colOff>381000</xdr:colOff>
                    <xdr:row>31</xdr:row>
                    <xdr:rowOff>381000</xdr:rowOff>
                  </to>
                </anchor>
              </controlPr>
            </control>
          </mc:Choice>
        </mc:AlternateContent>
        <mc:AlternateContent xmlns:mc="http://schemas.openxmlformats.org/markup-compatibility/2006">
          <mc:Choice Requires="x14">
            <control shapeId="15382" r:id="rId27" name="Check Box 22">
              <controlPr defaultSize="0" autoFill="0" autoLine="0" autoPict="0">
                <anchor moveWithCells="1">
                  <from>
                    <xdr:col>5</xdr:col>
                    <xdr:colOff>409575</xdr:colOff>
                    <xdr:row>18</xdr:row>
                    <xdr:rowOff>66675</xdr:rowOff>
                  </from>
                  <to>
                    <xdr:col>8</xdr:col>
                    <xdr:colOff>0</xdr:colOff>
                    <xdr:row>18</xdr:row>
                    <xdr:rowOff>295275</xdr:rowOff>
                  </to>
                </anchor>
              </controlPr>
            </control>
          </mc:Choice>
        </mc:AlternateContent>
        <mc:AlternateContent xmlns:mc="http://schemas.openxmlformats.org/markup-compatibility/2006">
          <mc:Choice Requires="x14">
            <control shapeId="15383" r:id="rId28" name="Check Box 23">
              <controlPr defaultSize="0" autoFill="0" autoLine="0" autoPict="0">
                <anchor moveWithCells="1">
                  <from>
                    <xdr:col>3</xdr:col>
                    <xdr:colOff>104775</xdr:colOff>
                    <xdr:row>4</xdr:row>
                    <xdr:rowOff>66675</xdr:rowOff>
                  </from>
                  <to>
                    <xdr:col>4</xdr:col>
                    <xdr:colOff>390525</xdr:colOff>
                    <xdr:row>4</xdr:row>
                    <xdr:rowOff>390525</xdr:rowOff>
                  </to>
                </anchor>
              </controlPr>
            </control>
          </mc:Choice>
        </mc:AlternateContent>
        <mc:AlternateContent xmlns:mc="http://schemas.openxmlformats.org/markup-compatibility/2006">
          <mc:Choice Requires="x14">
            <control shapeId="15384" r:id="rId29" name="Check Box 24">
              <controlPr defaultSize="0" autoFill="0" autoLine="0" autoPict="0">
                <anchor moveWithCells="1">
                  <from>
                    <xdr:col>1</xdr:col>
                    <xdr:colOff>104775</xdr:colOff>
                    <xdr:row>6</xdr:row>
                    <xdr:rowOff>85725</xdr:rowOff>
                  </from>
                  <to>
                    <xdr:col>7</xdr:col>
                    <xdr:colOff>152400</xdr:colOff>
                    <xdr:row>6</xdr:row>
                    <xdr:rowOff>381000</xdr:rowOff>
                  </to>
                </anchor>
              </controlPr>
            </control>
          </mc:Choice>
        </mc:AlternateContent>
        <mc:AlternateContent xmlns:mc="http://schemas.openxmlformats.org/markup-compatibility/2006">
          <mc:Choice Requires="x14">
            <control shapeId="15385" r:id="rId30" name="Check Box 25">
              <controlPr defaultSize="0" autoFill="0" autoLine="0" autoPict="0">
                <anchor moveWithCells="1">
                  <from>
                    <xdr:col>5</xdr:col>
                    <xdr:colOff>409575</xdr:colOff>
                    <xdr:row>18</xdr:row>
                    <xdr:rowOff>352425</xdr:rowOff>
                  </from>
                  <to>
                    <xdr:col>8</xdr:col>
                    <xdr:colOff>0</xdr:colOff>
                    <xdr:row>18</xdr:row>
                    <xdr:rowOff>581025</xdr:rowOff>
                  </to>
                </anchor>
              </controlPr>
            </control>
          </mc:Choice>
        </mc:AlternateContent>
        <mc:AlternateContent xmlns:mc="http://schemas.openxmlformats.org/markup-compatibility/2006">
          <mc:Choice Requires="x14">
            <control shapeId="15386" r:id="rId31" name="Check Box 26">
              <controlPr defaultSize="0" autoFill="0" autoLine="0" autoPict="0">
                <anchor moveWithCells="1">
                  <from>
                    <xdr:col>5</xdr:col>
                    <xdr:colOff>409575</xdr:colOff>
                    <xdr:row>19</xdr:row>
                    <xdr:rowOff>28575</xdr:rowOff>
                  </from>
                  <to>
                    <xdr:col>8</xdr:col>
                    <xdr:colOff>0</xdr:colOff>
                    <xdr:row>19</xdr:row>
                    <xdr:rowOff>200025</xdr:rowOff>
                  </to>
                </anchor>
              </controlPr>
            </control>
          </mc:Choice>
        </mc:AlternateContent>
        <mc:AlternateContent xmlns:mc="http://schemas.openxmlformats.org/markup-compatibility/2006">
          <mc:Choice Requires="x14">
            <control shapeId="15387" r:id="rId32" name="Check Box 27">
              <controlPr defaultSize="0" autoFill="0" autoLine="0" autoPict="0">
                <anchor moveWithCells="1">
                  <from>
                    <xdr:col>5</xdr:col>
                    <xdr:colOff>409575</xdr:colOff>
                    <xdr:row>19</xdr:row>
                    <xdr:rowOff>247650</xdr:rowOff>
                  </from>
                  <to>
                    <xdr:col>8</xdr:col>
                    <xdr:colOff>0</xdr:colOff>
                    <xdr:row>19</xdr:row>
                    <xdr:rowOff>409575</xdr:rowOff>
                  </to>
                </anchor>
              </controlPr>
            </control>
          </mc:Choice>
        </mc:AlternateContent>
        <mc:AlternateContent xmlns:mc="http://schemas.openxmlformats.org/markup-compatibility/2006">
          <mc:Choice Requires="x14">
            <control shapeId="15388" r:id="rId33" name="Check Box 28">
              <controlPr defaultSize="0" autoFill="0" autoLine="0" autoPict="0">
                <anchor moveWithCells="1">
                  <from>
                    <xdr:col>5</xdr:col>
                    <xdr:colOff>409575</xdr:colOff>
                    <xdr:row>19</xdr:row>
                    <xdr:rowOff>438150</xdr:rowOff>
                  </from>
                  <to>
                    <xdr:col>8</xdr:col>
                    <xdr:colOff>66675</xdr:colOff>
                    <xdr:row>20</xdr:row>
                    <xdr:rowOff>9525</xdr:rowOff>
                  </to>
                </anchor>
              </controlPr>
            </control>
          </mc:Choice>
        </mc:AlternateContent>
        <mc:AlternateContent xmlns:mc="http://schemas.openxmlformats.org/markup-compatibility/2006">
          <mc:Choice Requires="x14">
            <control shapeId="15389" r:id="rId34" name="Check Box 29">
              <controlPr defaultSize="0" autoFill="0" autoLine="0" autoPict="0">
                <anchor moveWithCells="1">
                  <from>
                    <xdr:col>5</xdr:col>
                    <xdr:colOff>104775</xdr:colOff>
                    <xdr:row>28</xdr:row>
                    <xdr:rowOff>57150</xdr:rowOff>
                  </from>
                  <to>
                    <xdr:col>7</xdr:col>
                    <xdr:colOff>381000</xdr:colOff>
                    <xdr:row>28</xdr:row>
                    <xdr:rowOff>352425</xdr:rowOff>
                  </to>
                </anchor>
              </controlPr>
            </control>
          </mc:Choice>
        </mc:AlternateContent>
        <mc:AlternateContent xmlns:mc="http://schemas.openxmlformats.org/markup-compatibility/2006">
          <mc:Choice Requires="x14">
            <control shapeId="15390" r:id="rId35" name="Check Box 30">
              <controlPr defaultSize="0" autoFill="0" autoLine="0" autoPict="0">
                <anchor moveWithCells="1">
                  <from>
                    <xdr:col>8</xdr:col>
                    <xdr:colOff>114300</xdr:colOff>
                    <xdr:row>28</xdr:row>
                    <xdr:rowOff>38100</xdr:rowOff>
                  </from>
                  <to>
                    <xdr:col>10</xdr:col>
                    <xdr:colOff>381000</xdr:colOff>
                    <xdr:row>28</xdr:row>
                    <xdr:rowOff>381000</xdr:rowOff>
                  </to>
                </anchor>
              </controlPr>
            </control>
          </mc:Choice>
        </mc:AlternateContent>
        <mc:AlternateContent xmlns:mc="http://schemas.openxmlformats.org/markup-compatibility/2006">
          <mc:Choice Requires="x14">
            <control shapeId="15391" r:id="rId36" name="Check Box 31">
              <controlPr defaultSize="0" autoFill="0" autoLine="0" autoPict="0">
                <anchor moveWithCells="1">
                  <from>
                    <xdr:col>7</xdr:col>
                    <xdr:colOff>133350</xdr:colOff>
                    <xdr:row>4</xdr:row>
                    <xdr:rowOff>85725</xdr:rowOff>
                  </from>
                  <to>
                    <xdr:col>10</xdr:col>
                    <xdr:colOff>66675</xdr:colOff>
                    <xdr:row>4</xdr:row>
                    <xdr:rowOff>381000</xdr:rowOff>
                  </to>
                </anchor>
              </controlPr>
            </control>
          </mc:Choice>
        </mc:AlternateContent>
        <mc:AlternateContent xmlns:mc="http://schemas.openxmlformats.org/markup-compatibility/2006">
          <mc:Choice Requires="x14">
            <control shapeId="15392" r:id="rId37" name="Check Box 32">
              <controlPr defaultSize="0" autoFill="0" autoLine="0" autoPict="0">
                <anchor moveWithCells="1">
                  <from>
                    <xdr:col>11</xdr:col>
                    <xdr:colOff>133350</xdr:colOff>
                    <xdr:row>4</xdr:row>
                    <xdr:rowOff>85725</xdr:rowOff>
                  </from>
                  <to>
                    <xdr:col>14</xdr:col>
                    <xdr:colOff>95250</xdr:colOff>
                    <xdr:row>4</xdr:row>
                    <xdr:rowOff>352425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397AD-C1D1-416C-8E00-CC123274EF41}">
  <sheetPr>
    <tabColor theme="6" tint="0.39997558519241921"/>
    <pageSetUpPr fitToPage="1"/>
  </sheetPr>
  <dimension ref="A1:AN53"/>
  <sheetViews>
    <sheetView view="pageBreakPreview" topLeftCell="A10" zoomScale="70" zoomScaleNormal="70" zoomScaleSheetLayoutView="70" workbookViewId="0">
      <selection activeCell="P3" sqref="P3:R3"/>
    </sheetView>
  </sheetViews>
  <sheetFormatPr defaultColWidth="9" defaultRowHeight="24.95" customHeight="1" outlineLevelRow="1"/>
  <cols>
    <col min="1" max="1" width="18.875" style="220" bestFit="1" customWidth="1"/>
    <col min="2" max="17" width="5.625" style="220" customWidth="1"/>
    <col min="18" max="18" width="13.625" style="220" customWidth="1"/>
    <col min="19" max="19" width="6.625" style="220" customWidth="1"/>
    <col min="20" max="20" width="4.625" style="220" customWidth="1"/>
    <col min="21" max="22" width="16.25" style="220" customWidth="1"/>
    <col min="23" max="24" width="9" style="220" customWidth="1"/>
    <col min="25" max="31" width="14" style="220" customWidth="1"/>
    <col min="32" max="39" width="14" style="220" hidden="1" customWidth="1"/>
    <col min="40" max="40" width="19.625" style="220" hidden="1" customWidth="1"/>
    <col min="41" max="41" width="0" style="220" hidden="1" customWidth="1"/>
    <col min="42" max="16384" width="9" style="220"/>
  </cols>
  <sheetData>
    <row r="1" spans="1:40" ht="26.25" customHeight="1">
      <c r="D1" s="334" t="s">
        <v>71</v>
      </c>
      <c r="E1" s="334"/>
      <c r="F1" s="334"/>
      <c r="G1" s="334"/>
      <c r="H1" s="334"/>
      <c r="I1" s="334"/>
      <c r="J1" s="334"/>
      <c r="K1" s="334"/>
      <c r="L1" s="334"/>
      <c r="M1" s="334"/>
      <c r="P1" s="221"/>
      <c r="U1" s="220" t="s">
        <v>658</v>
      </c>
    </row>
    <row r="2" spans="1:40" ht="20.100000000000001" customHeight="1">
      <c r="D2" s="334"/>
      <c r="E2" s="334"/>
      <c r="F2" s="334"/>
      <c r="G2" s="334"/>
      <c r="H2" s="334"/>
      <c r="I2" s="334"/>
      <c r="J2" s="334"/>
      <c r="K2" s="334"/>
      <c r="L2" s="334"/>
      <c r="M2" s="334"/>
      <c r="AF2" s="317" t="s">
        <v>362</v>
      </c>
    </row>
    <row r="3" spans="1:40" ht="30" customHeight="1">
      <c r="B3" s="222"/>
      <c r="D3" s="220" t="s">
        <v>0</v>
      </c>
      <c r="L3" s="223"/>
      <c r="M3" s="339" t="s">
        <v>1</v>
      </c>
      <c r="N3" s="339"/>
      <c r="O3" s="339"/>
      <c r="P3" s="340">
        <v>45748</v>
      </c>
      <c r="Q3" s="340"/>
      <c r="R3" s="340"/>
      <c r="S3" s="224"/>
      <c r="V3" s="225"/>
      <c r="AF3" s="226" t="s">
        <v>26</v>
      </c>
      <c r="AG3" s="226" t="s">
        <v>27</v>
      </c>
      <c r="AH3" s="226" t="s">
        <v>316</v>
      </c>
      <c r="AI3" s="226" t="s">
        <v>350</v>
      </c>
    </row>
    <row r="4" spans="1:40" ht="17.25" customHeight="1" outlineLevel="1">
      <c r="B4" s="338"/>
      <c r="C4" s="338"/>
      <c r="D4" s="338"/>
      <c r="E4" s="338"/>
      <c r="F4" s="338"/>
      <c r="G4" s="338"/>
      <c r="H4" s="338"/>
      <c r="I4" s="338"/>
      <c r="J4" s="338"/>
      <c r="K4" s="338"/>
      <c r="L4" s="338"/>
      <c r="M4" s="338"/>
      <c r="N4" s="338"/>
      <c r="O4" s="338"/>
      <c r="P4" s="338"/>
      <c r="Q4" s="338"/>
      <c r="R4" s="338"/>
      <c r="S4" s="224"/>
      <c r="AF4" s="217" t="b">
        <v>1</v>
      </c>
      <c r="AG4" s="217" t="b">
        <v>0</v>
      </c>
      <c r="AH4" s="217">
        <f>COUNTIF(AF4:AG4,TRUE)</f>
        <v>1</v>
      </c>
      <c r="AI4" s="217" t="str">
        <f>_xlfn.IFS(AH4&gt;=2,"要確認",AH4=0,"未選択",AND(AF4=TRUE,AG4=FALSE),"新規",AND(AF4=FALSE,AG4=TRUE),"変更")</f>
        <v>新規</v>
      </c>
    </row>
    <row r="5" spans="1:40" ht="35.1" customHeight="1" outlineLevel="1">
      <c r="A5" s="227" t="s">
        <v>66</v>
      </c>
      <c r="B5" s="228"/>
      <c r="C5" s="229" t="s">
        <v>26</v>
      </c>
      <c r="D5" s="229"/>
      <c r="E5" s="229" t="s">
        <v>27</v>
      </c>
      <c r="F5" s="229" t="s">
        <v>383</v>
      </c>
      <c r="G5" s="229"/>
      <c r="H5" s="229"/>
      <c r="I5" s="229" t="s">
        <v>378</v>
      </c>
      <c r="J5" s="229"/>
      <c r="K5" s="229"/>
      <c r="L5" s="229"/>
      <c r="M5" s="229" t="s">
        <v>379</v>
      </c>
      <c r="N5" s="229"/>
      <c r="O5" s="229"/>
      <c r="P5" s="229" t="s">
        <v>380</v>
      </c>
      <c r="Q5" s="229"/>
      <c r="R5" s="230"/>
    </row>
    <row r="6" spans="1:40" ht="34.5" customHeight="1" outlineLevel="1">
      <c r="A6" s="332" t="s">
        <v>88</v>
      </c>
      <c r="B6" s="231"/>
      <c r="C6" s="232" t="s">
        <v>33</v>
      </c>
      <c r="D6" s="232"/>
      <c r="E6" s="232"/>
      <c r="F6" s="232" t="s">
        <v>34</v>
      </c>
      <c r="G6" s="232"/>
      <c r="H6" s="232"/>
      <c r="I6" s="232"/>
      <c r="J6" s="232" t="s">
        <v>35</v>
      </c>
      <c r="K6" s="232"/>
      <c r="L6" s="229"/>
      <c r="M6" s="229"/>
      <c r="N6" s="229"/>
      <c r="O6" s="230" t="s">
        <v>36</v>
      </c>
      <c r="P6" s="229"/>
      <c r="Q6" s="229"/>
      <c r="R6" s="230" t="s">
        <v>65</v>
      </c>
      <c r="AF6" s="233" t="s">
        <v>381</v>
      </c>
      <c r="AG6" s="233" t="s">
        <v>382</v>
      </c>
      <c r="AH6" s="233" t="s">
        <v>316</v>
      </c>
      <c r="AI6" s="233" t="s">
        <v>350</v>
      </c>
    </row>
    <row r="7" spans="1:40" ht="34.5" customHeight="1" outlineLevel="1">
      <c r="A7" s="333"/>
      <c r="B7" s="234"/>
      <c r="C7" s="323" t="s">
        <v>680</v>
      </c>
      <c r="K7" s="235"/>
      <c r="L7" s="343" t="s">
        <v>649</v>
      </c>
      <c r="M7" s="344"/>
      <c r="N7" s="344"/>
      <c r="O7" s="344"/>
      <c r="P7" s="344"/>
      <c r="Q7" s="344"/>
      <c r="R7" s="344"/>
      <c r="S7" s="344"/>
      <c r="AF7" s="217" t="b">
        <v>0</v>
      </c>
      <c r="AG7" s="217" t="b">
        <v>0</v>
      </c>
      <c r="AH7" s="217">
        <f>COUNTIF(AF7:AG7,TRUE)</f>
        <v>0</v>
      </c>
      <c r="AI7" s="218" t="str">
        <f>_xlfn.IFS(AI4="新規","-",AH7=0,"未選択",AH7=2,"口座・住所等の変更",AND(AH7=1,AF7=TRUE),"口座の変更",AND(AH7=1,AG7=TRUE),"住所等の変更")</f>
        <v>-</v>
      </c>
    </row>
    <row r="8" spans="1:40" ht="34.5" customHeight="1" outlineLevel="1">
      <c r="A8" s="236" t="s">
        <v>77</v>
      </c>
      <c r="B8" s="454" t="s">
        <v>676</v>
      </c>
      <c r="C8" s="455"/>
      <c r="D8" s="455"/>
      <c r="E8" s="455"/>
      <c r="F8" s="455"/>
      <c r="G8" s="455"/>
      <c r="H8" s="455"/>
      <c r="I8" s="455"/>
      <c r="J8" s="455"/>
      <c r="K8" s="455"/>
      <c r="L8" s="455"/>
      <c r="M8" s="455"/>
      <c r="N8" s="455"/>
      <c r="O8" s="455"/>
      <c r="P8" s="455"/>
      <c r="Q8" s="455"/>
      <c r="R8" s="456"/>
    </row>
    <row r="9" spans="1:40" ht="35.1" customHeight="1" outlineLevel="1">
      <c r="A9" s="236" t="s">
        <v>78</v>
      </c>
      <c r="B9" s="454" t="s">
        <v>677</v>
      </c>
      <c r="C9" s="455"/>
      <c r="D9" s="455"/>
      <c r="E9" s="455"/>
      <c r="F9" s="455"/>
      <c r="G9" s="455"/>
      <c r="H9" s="455"/>
      <c r="I9" s="455"/>
      <c r="J9" s="455"/>
      <c r="K9" s="455"/>
      <c r="L9" s="455"/>
      <c r="M9" s="455"/>
      <c r="N9" s="455"/>
      <c r="O9" s="455"/>
      <c r="P9" s="455"/>
      <c r="Q9" s="455"/>
      <c r="R9" s="456"/>
      <c r="AF9" s="226" t="s">
        <v>33</v>
      </c>
      <c r="AG9" s="226" t="s">
        <v>34</v>
      </c>
      <c r="AH9" s="226" t="s">
        <v>543</v>
      </c>
      <c r="AI9" s="226" t="s">
        <v>354</v>
      </c>
      <c r="AJ9" s="226" t="s">
        <v>36</v>
      </c>
      <c r="AK9" s="226" t="s">
        <v>65</v>
      </c>
      <c r="AL9" s="237" t="s">
        <v>534</v>
      </c>
      <c r="AM9" s="226" t="s">
        <v>316</v>
      </c>
      <c r="AN9" s="226" t="s">
        <v>350</v>
      </c>
    </row>
    <row r="10" spans="1:40" ht="35.1" customHeight="1" outlineLevel="1">
      <c r="A10" s="236" t="s">
        <v>4</v>
      </c>
      <c r="B10" s="351"/>
      <c r="C10" s="352"/>
      <c r="D10" s="226" t="s">
        <v>43</v>
      </c>
      <c r="E10" s="351"/>
      <c r="F10" s="352"/>
      <c r="G10" s="226" t="s">
        <v>44</v>
      </c>
      <c r="H10" s="351"/>
      <c r="I10" s="352"/>
      <c r="J10" s="226" t="s">
        <v>45</v>
      </c>
      <c r="K10" s="345" t="str">
        <f>IF(B10="","",DATE(B10,E10,H10))</f>
        <v/>
      </c>
      <c r="L10" s="345"/>
      <c r="M10" s="345"/>
      <c r="N10" s="345"/>
      <c r="O10" s="345"/>
      <c r="P10" s="341"/>
      <c r="Q10" s="342"/>
      <c r="R10" s="342"/>
      <c r="S10" s="342"/>
      <c r="T10" s="315"/>
      <c r="U10" s="315"/>
      <c r="AF10" s="217" t="b">
        <v>0</v>
      </c>
      <c r="AG10" s="217" t="b">
        <v>0</v>
      </c>
      <c r="AH10" s="217" t="b">
        <v>0</v>
      </c>
      <c r="AI10" s="217" t="b">
        <v>0</v>
      </c>
      <c r="AJ10" s="217" t="b">
        <v>0</v>
      </c>
      <c r="AK10" s="217" t="b">
        <v>0</v>
      </c>
      <c r="AL10" s="217" t="b">
        <v>1</v>
      </c>
      <c r="AM10" s="217">
        <f>COUNTIF(AF10:AL10,TRUE)</f>
        <v>1</v>
      </c>
      <c r="AN10" s="218" t="str">
        <f>_xlfn.IFS(AM10&gt;=2,"要確認",AM10=0,"未選択",AND(AM10=1,AF10=TRUE),"常勤職員",AND(AM10=1,AG10=TRUE),"非常勤職員",AND(AM10=1,AH10=TRUE),"東京科学大学の学生",AND(AM10=1,AI10=TRUE),"患者",AND(AM10=1,AJ10=TRUE),"学外者",AND(AM10=1,AK10=TRUE),"受領代理人",AND(AM10=1,AL10=TRUE),"企業、団体等（個人事業主含む）")</f>
        <v>企業、団体等（個人事業主含む）</v>
      </c>
    </row>
    <row r="11" spans="1:40" ht="35.1" customHeight="1" outlineLevel="1">
      <c r="A11" s="236" t="s">
        <v>5</v>
      </c>
      <c r="B11" s="335"/>
      <c r="C11" s="336"/>
      <c r="D11" s="336"/>
      <c r="E11" s="336"/>
      <c r="F11" s="336"/>
      <c r="G11" s="336"/>
      <c r="H11" s="336"/>
      <c r="I11" s="336"/>
      <c r="J11" s="336"/>
      <c r="K11" s="363"/>
      <c r="L11" s="363"/>
      <c r="M11" s="363"/>
      <c r="N11" s="363"/>
      <c r="O11" s="364"/>
      <c r="P11" s="341"/>
      <c r="Q11" s="342"/>
      <c r="R11" s="342"/>
      <c r="S11" s="342"/>
      <c r="U11" s="239" t="s">
        <v>93</v>
      </c>
    </row>
    <row r="12" spans="1:40" ht="36" customHeight="1" outlineLevel="1">
      <c r="A12" s="332" t="s">
        <v>6</v>
      </c>
      <c r="B12" s="377" t="s">
        <v>92</v>
      </c>
      <c r="C12" s="378"/>
      <c r="D12" s="378"/>
      <c r="E12" s="379"/>
      <c r="F12" s="378"/>
      <c r="G12" s="378"/>
      <c r="H12" s="378"/>
      <c r="I12" s="378"/>
      <c r="J12" s="372" t="s">
        <v>80</v>
      </c>
      <c r="K12" s="372"/>
      <c r="L12" s="372"/>
      <c r="M12" s="372"/>
      <c r="N12" s="372"/>
      <c r="O12" s="372"/>
      <c r="P12" s="341" t="s">
        <v>81</v>
      </c>
      <c r="Q12" s="342"/>
      <c r="R12" s="342"/>
      <c r="S12" s="342"/>
      <c r="U12" s="240" t="str">
        <f>IF(B13="","",B13&amp;"-"&amp;F13)</f>
        <v>152-8550</v>
      </c>
      <c r="Y12" s="365"/>
      <c r="Z12" s="365"/>
      <c r="AA12" s="365"/>
      <c r="AB12" s="365"/>
      <c r="AC12" s="365"/>
      <c r="AD12" s="365"/>
      <c r="AE12" s="365"/>
      <c r="AF12" s="365"/>
      <c r="AG12" s="365"/>
      <c r="AH12" s="365"/>
    </row>
    <row r="13" spans="1:40" ht="36" customHeight="1" outlineLevel="1" thickBot="1">
      <c r="A13" s="407"/>
      <c r="B13" s="463" t="s">
        <v>666</v>
      </c>
      <c r="C13" s="463"/>
      <c r="D13" s="463"/>
      <c r="E13" s="309" t="s">
        <v>79</v>
      </c>
      <c r="F13" s="463" t="s">
        <v>667</v>
      </c>
      <c r="G13" s="463"/>
      <c r="H13" s="463"/>
      <c r="I13" s="463"/>
      <c r="J13" s="464" t="s">
        <v>236</v>
      </c>
      <c r="K13" s="465"/>
      <c r="L13" s="465"/>
      <c r="M13" s="465"/>
      <c r="N13" s="465"/>
      <c r="O13" s="465"/>
      <c r="P13" s="341"/>
      <c r="Q13" s="342"/>
      <c r="R13" s="342"/>
      <c r="S13" s="342"/>
      <c r="U13" s="240" t="s">
        <v>94</v>
      </c>
      <c r="Y13" s="315"/>
      <c r="Z13" s="315"/>
      <c r="AA13" s="315"/>
      <c r="AB13" s="315"/>
      <c r="AC13" s="315"/>
      <c r="AD13" s="315"/>
      <c r="AE13" s="315"/>
      <c r="AF13" s="315"/>
      <c r="AG13" s="315"/>
      <c r="AH13" s="315"/>
    </row>
    <row r="14" spans="1:40" ht="36" customHeight="1" outlineLevel="1" thickBot="1">
      <c r="A14" s="408"/>
      <c r="B14" s="405" t="s">
        <v>37</v>
      </c>
      <c r="C14" s="361"/>
      <c r="D14" s="361"/>
      <c r="E14" s="379"/>
      <c r="F14" s="406"/>
      <c r="G14" s="409" t="s">
        <v>42</v>
      </c>
      <c r="H14" s="410"/>
      <c r="I14" s="410"/>
      <c r="J14" s="378"/>
      <c r="K14" s="378"/>
      <c r="L14" s="378"/>
      <c r="M14" s="375" t="s">
        <v>38</v>
      </c>
      <c r="N14" s="375"/>
      <c r="O14" s="375"/>
      <c r="P14" s="375"/>
      <c r="Q14" s="375"/>
      <c r="R14" s="375"/>
      <c r="U14" s="241" t="e">
        <f>_xlfn.WEBSERVICE("https://api.excelapi.org/post/address?zipcode="&amp;SUBSTITUTE(U12,"-",)&amp;"&amp;parts=1")</f>
        <v>#VALUE!</v>
      </c>
      <c r="V14" s="242" t="e">
        <f>_xlfn.WEBSERVICE("https://api.excelapi.org/post/address?zipcode="&amp;SUBSTITUTE(U12,"-",)&amp;"&amp;parts=2")</f>
        <v>#VALUE!</v>
      </c>
      <c r="W14" s="243" t="e">
        <f>_xlfn.WEBSERVICE("https://api.excelapi.org/post/address?zipcode="&amp;SUBSTITUTE(U12,"-",)&amp;"&amp;parts=3")</f>
        <v>#VALUE!</v>
      </c>
    </row>
    <row r="15" spans="1:40" ht="36" customHeight="1" outlineLevel="1">
      <c r="A15" s="333"/>
      <c r="B15" s="468" t="s">
        <v>668</v>
      </c>
      <c r="C15" s="468"/>
      <c r="D15" s="468"/>
      <c r="E15" s="468"/>
      <c r="F15" s="468"/>
      <c r="G15" s="463" t="s">
        <v>669</v>
      </c>
      <c r="H15" s="463"/>
      <c r="I15" s="463"/>
      <c r="J15" s="463"/>
      <c r="K15" s="463"/>
      <c r="L15" s="463"/>
      <c r="M15" s="463" t="s">
        <v>670</v>
      </c>
      <c r="N15" s="463"/>
      <c r="O15" s="463"/>
      <c r="P15" s="463"/>
      <c r="Q15" s="463"/>
      <c r="R15" s="463"/>
      <c r="U15" s="244"/>
      <c r="W15" s="244"/>
    </row>
    <row r="16" spans="1:40" ht="34.5" customHeight="1" outlineLevel="1">
      <c r="A16" s="245" t="s">
        <v>39</v>
      </c>
      <c r="B16" s="412"/>
      <c r="C16" s="413"/>
      <c r="D16" s="413"/>
      <c r="E16" s="413"/>
      <c r="F16" s="413"/>
      <c r="G16" s="414"/>
      <c r="H16" s="366"/>
      <c r="I16" s="366"/>
      <c r="J16" s="366"/>
      <c r="K16" s="353"/>
      <c r="L16" s="353"/>
      <c r="M16" s="353"/>
      <c r="N16" s="353"/>
      <c r="O16" s="353"/>
      <c r="P16" s="344" t="s">
        <v>75</v>
      </c>
      <c r="Q16" s="344"/>
      <c r="R16" s="344"/>
      <c r="S16" s="344"/>
      <c r="T16" s="222"/>
    </row>
    <row r="17" spans="1:38" ht="34.5" customHeight="1" outlineLevel="1">
      <c r="A17" s="236" t="s">
        <v>40</v>
      </c>
      <c r="B17" s="369"/>
      <c r="C17" s="370"/>
      <c r="D17" s="370"/>
      <c r="E17" s="370"/>
      <c r="F17" s="370"/>
      <c r="G17" s="371"/>
      <c r="H17" s="367" t="s">
        <v>41</v>
      </c>
      <c r="I17" s="350"/>
      <c r="J17" s="368"/>
      <c r="K17" s="421"/>
      <c r="L17" s="422"/>
      <c r="M17" s="422"/>
      <c r="N17" s="422"/>
      <c r="O17" s="373"/>
      <c r="P17" s="344"/>
      <c r="Q17" s="344"/>
      <c r="R17" s="344"/>
      <c r="S17" s="344"/>
      <c r="T17" s="246"/>
      <c r="AF17" s="226" t="s">
        <v>372</v>
      </c>
      <c r="AG17" s="226" t="s">
        <v>373</v>
      </c>
      <c r="AH17" s="226" t="s">
        <v>316</v>
      </c>
      <c r="AI17" s="226" t="s">
        <v>350</v>
      </c>
    </row>
    <row r="18" spans="1:38" ht="35.25" customHeight="1">
      <c r="A18" s="247" t="s">
        <v>16</v>
      </c>
      <c r="B18" s="387"/>
      <c r="C18" s="387"/>
      <c r="D18" s="387"/>
      <c r="E18" s="387"/>
      <c r="F18" s="387"/>
      <c r="G18" s="387"/>
      <c r="H18" s="387"/>
      <c r="I18" s="387"/>
      <c r="J18" s="387"/>
      <c r="K18" s="387"/>
      <c r="L18" s="387"/>
      <c r="M18" s="387"/>
      <c r="N18" s="387"/>
      <c r="O18" s="387"/>
      <c r="P18" s="387"/>
      <c r="Q18" s="387"/>
      <c r="R18" s="387"/>
      <c r="S18" s="387"/>
      <c r="AF18" s="217" t="b">
        <v>0</v>
      </c>
      <c r="AG18" s="217" t="b">
        <v>0</v>
      </c>
      <c r="AH18" s="217">
        <f>COUNTIF(AF18:AG18,TRUE)</f>
        <v>0</v>
      </c>
      <c r="AI18" s="218" t="str">
        <f>_xlfn.IFS(AH18&gt;=2,"要確認",AH18=0,"未選択",AND(AH18=1,AF18=TRUE),"銀行",AND(AH18=1,AG18=TRUE),"信用金庫")</f>
        <v>未選択</v>
      </c>
    </row>
    <row r="19" spans="1:38" ht="50.25" customHeight="1" outlineLevel="1">
      <c r="A19" s="332" t="s">
        <v>8</v>
      </c>
      <c r="B19" s="457" t="s">
        <v>672</v>
      </c>
      <c r="C19" s="458"/>
      <c r="D19" s="458"/>
      <c r="E19" s="458"/>
      <c r="F19" s="458"/>
      <c r="G19" s="347" t="s">
        <v>63</v>
      </c>
      <c r="H19" s="348"/>
      <c r="I19" s="349" t="s">
        <v>90</v>
      </c>
      <c r="J19" s="350"/>
      <c r="K19" s="453" t="s">
        <v>671</v>
      </c>
      <c r="L19" s="453"/>
      <c r="M19" s="453"/>
      <c r="N19" s="453"/>
      <c r="O19" s="342" t="s">
        <v>642</v>
      </c>
      <c r="P19" s="411"/>
      <c r="Q19" s="411"/>
      <c r="R19" s="411"/>
      <c r="S19" s="411"/>
      <c r="T19" s="248"/>
      <c r="U19" s="4" t="s">
        <v>87</v>
      </c>
      <c r="V19" s="240"/>
      <c r="W19" s="240"/>
    </row>
    <row r="20" spans="1:38" ht="50.25" customHeight="1" outlineLevel="1">
      <c r="A20" s="346"/>
      <c r="B20" s="457" t="s">
        <v>673</v>
      </c>
      <c r="C20" s="458"/>
      <c r="D20" s="458"/>
      <c r="E20" s="458"/>
      <c r="F20" s="458"/>
      <c r="G20" s="347" t="s">
        <v>64</v>
      </c>
      <c r="H20" s="348"/>
      <c r="I20" s="360" t="s">
        <v>91</v>
      </c>
      <c r="J20" s="361"/>
      <c r="K20" s="453" t="s">
        <v>674</v>
      </c>
      <c r="L20" s="453"/>
      <c r="M20" s="453"/>
      <c r="N20" s="453"/>
      <c r="O20" s="411"/>
      <c r="P20" s="411"/>
      <c r="Q20" s="411"/>
      <c r="R20" s="411"/>
      <c r="S20" s="411"/>
      <c r="U20" s="176" t="str">
        <f>HYPERLINK("https://www.jp-bank.japanpost.jp/kojin/sokin/furikomi/kouza/kj_sk_fm_kz_1.html", "・　（ゆうちょ銀行）記号番号から振込用の店名・預金種目・口座番号を調べる")</f>
        <v>・　（ゆうちょ銀行）記号番号から振込用の店名・預金種目・口座番号を調べる</v>
      </c>
      <c r="V20" s="240"/>
      <c r="W20" s="240"/>
      <c r="X20" s="246"/>
      <c r="Y20" s="246"/>
      <c r="Z20" s="246"/>
      <c r="AA20" s="246"/>
      <c r="AF20" s="226" t="s">
        <v>475</v>
      </c>
      <c r="AG20" s="226" t="s">
        <v>476</v>
      </c>
      <c r="AH20" s="226" t="s">
        <v>316</v>
      </c>
      <c r="AI20" s="226" t="s">
        <v>350</v>
      </c>
    </row>
    <row r="21" spans="1:38" ht="35.1" customHeight="1" outlineLevel="1">
      <c r="A21" s="236" t="s">
        <v>9</v>
      </c>
      <c r="B21" s="231" t="s">
        <v>3</v>
      </c>
      <c r="C21" s="232" t="s">
        <v>10</v>
      </c>
      <c r="D21" s="232" t="s">
        <v>3</v>
      </c>
      <c r="E21" s="232" t="s">
        <v>11</v>
      </c>
      <c r="F21" s="249"/>
      <c r="G21" s="222" t="s">
        <v>67</v>
      </c>
      <c r="I21" s="250"/>
      <c r="J21" s="250"/>
      <c r="K21" s="250"/>
      <c r="L21" s="250"/>
      <c r="M21" s="250"/>
      <c r="N21" s="250"/>
      <c r="O21" s="250"/>
      <c r="P21" s="250"/>
      <c r="Q21" s="250"/>
      <c r="R21" s="250"/>
      <c r="U21" s="5" t="str">
        <f>HYPERLINK(_xlfn.CONCAT("http://www.google.co.jp/search?hl=ja&amp;q=銀行コード+",B19&amp;"銀行","+",B20&amp;"支店" ), "・　名称を入力した金融機関・支店名称のコードを検索(Google)")</f>
        <v>・　名称を入力した金融機関・支店名称のコードを検索(Google)</v>
      </c>
      <c r="V21" s="240"/>
      <c r="W21" s="240"/>
      <c r="AF21" s="217" t="b">
        <v>1</v>
      </c>
      <c r="AG21" s="217" t="b">
        <v>0</v>
      </c>
      <c r="AH21" s="217">
        <f>COUNTIF(AF21:AG21,TRUE)</f>
        <v>1</v>
      </c>
      <c r="AI21" s="218" t="str">
        <f>_xlfn.IFS(AH21&gt;=2,"要確認",AH21=0,"未選択",AND(AH21=1,AF21=TRUE),"普通",AND(AH21=1,AG21=TRUE),"当座")</f>
        <v>普通</v>
      </c>
    </row>
    <row r="22" spans="1:38" ht="35.1" customHeight="1" outlineLevel="1" thickBot="1">
      <c r="A22" s="227" t="s">
        <v>650</v>
      </c>
      <c r="B22" s="453" t="s">
        <v>675</v>
      </c>
      <c r="C22" s="453"/>
      <c r="D22" s="453"/>
      <c r="E22" s="453"/>
      <c r="F22" s="453"/>
      <c r="G22" s="453"/>
      <c r="H22" s="453"/>
      <c r="I22" s="251"/>
      <c r="J22" s="252"/>
      <c r="K22" s="252"/>
      <c r="L22" s="252"/>
      <c r="M22" s="252"/>
      <c r="N22" s="252"/>
      <c r="O22" s="252"/>
      <c r="P22" s="252"/>
      <c r="Q22" s="252"/>
      <c r="R22" s="252"/>
      <c r="U22" s="240" t="s">
        <v>638</v>
      </c>
      <c r="V22" s="240"/>
      <c r="W22" s="253"/>
    </row>
    <row r="23" spans="1:38" ht="35.1" customHeight="1" outlineLevel="1" thickBot="1">
      <c r="A23" s="314" t="s">
        <v>12</v>
      </c>
      <c r="B23" s="454" t="s">
        <v>676</v>
      </c>
      <c r="C23" s="455"/>
      <c r="D23" s="455"/>
      <c r="E23" s="455"/>
      <c r="F23" s="455"/>
      <c r="G23" s="455"/>
      <c r="H23" s="455"/>
      <c r="I23" s="455"/>
      <c r="J23" s="455"/>
      <c r="K23" s="455"/>
      <c r="L23" s="455"/>
      <c r="M23" s="455"/>
      <c r="N23" s="455"/>
      <c r="O23" s="455"/>
      <c r="P23" s="455"/>
      <c r="Q23" s="455"/>
      <c r="R23" s="456"/>
      <c r="U23" s="255" t="s">
        <v>682</v>
      </c>
      <c r="V23" s="256" t="s">
        <v>683</v>
      </c>
      <c r="W23" s="240"/>
      <c r="AF23" s="226" t="s">
        <v>374</v>
      </c>
      <c r="AG23" s="226" t="s">
        <v>375</v>
      </c>
      <c r="AH23" s="226" t="s">
        <v>376</v>
      </c>
      <c r="AI23" s="226" t="s">
        <v>316</v>
      </c>
      <c r="AJ23" s="226" t="s">
        <v>350</v>
      </c>
    </row>
    <row r="24" spans="1:38" ht="35.1" customHeight="1" outlineLevel="1">
      <c r="A24" s="236" t="s">
        <v>13</v>
      </c>
      <c r="B24" s="457" t="s">
        <v>678</v>
      </c>
      <c r="C24" s="458"/>
      <c r="D24" s="458"/>
      <c r="E24" s="458"/>
      <c r="F24" s="458"/>
      <c r="G24" s="458"/>
      <c r="H24" s="458"/>
      <c r="I24" s="458"/>
      <c r="J24" s="458"/>
      <c r="K24" s="458"/>
      <c r="L24" s="458"/>
      <c r="M24" s="458"/>
      <c r="N24" s="458"/>
      <c r="O24" s="458"/>
      <c r="P24" s="458"/>
      <c r="Q24" s="458"/>
      <c r="R24" s="459"/>
      <c r="V24" s="320"/>
      <c r="W24" s="320"/>
      <c r="X24" s="320"/>
      <c r="Y24" s="320"/>
      <c r="Z24" s="320"/>
      <c r="AA24" s="320"/>
      <c r="AB24" s="320"/>
      <c r="AC24" s="320"/>
      <c r="AD24" s="320"/>
      <c r="AE24" s="320"/>
      <c r="AF24" s="217" t="b">
        <v>0</v>
      </c>
      <c r="AG24" s="217" t="b">
        <v>0</v>
      </c>
      <c r="AH24" s="217" t="b">
        <v>0</v>
      </c>
      <c r="AI24" s="217">
        <f>COUNTIF(AF24:AH24,TRUE)</f>
        <v>0</v>
      </c>
      <c r="AJ24" s="218" t="str">
        <f>_xlfn.IFS(AI24&gt;=2,"要確認",AI24=0,"未選択",AND(AI24=1,AF24=TRUE),"本店",AND(AI24=1,AG24=TRUE),"支店",AND(AI24=1,AH24=TRUE),"出張所")</f>
        <v>未選択</v>
      </c>
    </row>
    <row r="25" spans="1:38" ht="35.1" customHeight="1">
      <c r="A25" s="258"/>
      <c r="C25" s="259"/>
      <c r="D25" s="259"/>
      <c r="E25" s="259"/>
      <c r="F25" s="259"/>
      <c r="G25" s="259"/>
      <c r="H25" s="259"/>
      <c r="I25" s="259"/>
      <c r="J25" s="259"/>
      <c r="K25" s="259"/>
      <c r="L25" s="259"/>
      <c r="M25" s="259"/>
      <c r="N25" s="259"/>
      <c r="O25" s="259"/>
      <c r="P25" s="259"/>
      <c r="Q25" s="259"/>
      <c r="R25" s="259"/>
      <c r="U25" s="424" t="s">
        <v>639</v>
      </c>
      <c r="V25" s="424"/>
      <c r="W25" s="424"/>
      <c r="X25" s="424"/>
      <c r="Y25" s="424"/>
      <c r="Z25" s="424"/>
      <c r="AA25" s="424"/>
      <c r="AB25" s="424"/>
      <c r="AC25" s="320"/>
      <c r="AD25" s="320"/>
      <c r="AE25" s="320"/>
      <c r="AF25" s="320"/>
    </row>
    <row r="26" spans="1:38" ht="18.75" customHeight="1" outlineLevel="1">
      <c r="A26" s="260" t="s">
        <v>84</v>
      </c>
      <c r="B26" s="316"/>
      <c r="C26" s="316"/>
      <c r="D26" s="316"/>
      <c r="E26" s="316"/>
      <c r="F26" s="316"/>
      <c r="G26" s="316"/>
      <c r="H26" s="316"/>
      <c r="I26" s="316"/>
      <c r="J26" s="316"/>
      <c r="K26" s="316"/>
      <c r="L26" s="316"/>
      <c r="M26" s="316"/>
      <c r="N26" s="316"/>
      <c r="O26" s="316"/>
      <c r="P26" s="316"/>
      <c r="Q26" s="316"/>
      <c r="R26" s="316"/>
      <c r="S26" s="316"/>
      <c r="AF26" s="226" t="s">
        <v>18</v>
      </c>
      <c r="AG26" s="226" t="s">
        <v>19</v>
      </c>
      <c r="AH26" s="226" t="s">
        <v>359</v>
      </c>
      <c r="AI26" s="226" t="s">
        <v>360</v>
      </c>
      <c r="AJ26" s="226" t="s">
        <v>22</v>
      </c>
      <c r="AK26" s="226" t="s">
        <v>316</v>
      </c>
      <c r="AL26" s="226" t="s">
        <v>350</v>
      </c>
    </row>
    <row r="27" spans="1:38" ht="32.25" customHeight="1" outlineLevel="1">
      <c r="A27" s="236" t="s">
        <v>17</v>
      </c>
      <c r="B27" s="228" t="s">
        <v>3</v>
      </c>
      <c r="C27" s="331" t="s">
        <v>18</v>
      </c>
      <c r="D27" s="331"/>
      <c r="E27" s="229" t="s">
        <v>3</v>
      </c>
      <c r="F27" s="331" t="s">
        <v>19</v>
      </c>
      <c r="G27" s="331"/>
      <c r="H27" s="229" t="s">
        <v>3</v>
      </c>
      <c r="I27" s="331" t="s">
        <v>20</v>
      </c>
      <c r="J27" s="331"/>
      <c r="K27" s="229" t="s">
        <v>3</v>
      </c>
      <c r="L27" s="415" t="s">
        <v>21</v>
      </c>
      <c r="M27" s="415"/>
      <c r="N27" s="229" t="s">
        <v>3</v>
      </c>
      <c r="O27" s="415" t="s">
        <v>22</v>
      </c>
      <c r="P27" s="420"/>
      <c r="Q27" s="262" t="s">
        <v>3</v>
      </c>
      <c r="R27" s="263"/>
      <c r="AF27" s="217" t="b">
        <v>0</v>
      </c>
      <c r="AG27" s="217" t="b">
        <v>1</v>
      </c>
      <c r="AH27" s="217" t="b">
        <v>0</v>
      </c>
      <c r="AI27" s="217" t="b">
        <v>0</v>
      </c>
      <c r="AJ27" s="217" t="b">
        <v>0</v>
      </c>
      <c r="AK27" s="217">
        <f>COUNTIF(AF27:AJ27,TRUE)</f>
        <v>1</v>
      </c>
      <c r="AL27" s="218" t="str">
        <f>_xlfn.IFS(AK27&gt;=2,"要確認",AK27=0,"未選択",AND(AK27=1,AF27=TRUE),"大企業",AND(AK27=1,AG27=TRUE),"中小企業",AND(AK27=1,AH27=TRUE),"国等",AND(AK27=1,AI27=TRUE),"公共法人等",AND(AK27=1,AJ27=TRUE),"その他")</f>
        <v>中小企業</v>
      </c>
    </row>
    <row r="28" spans="1:38" ht="78" customHeight="1" outlineLevel="1">
      <c r="A28" s="264"/>
      <c r="B28" s="387" t="s">
        <v>89</v>
      </c>
      <c r="C28" s="387"/>
      <c r="D28" s="387"/>
      <c r="E28" s="387"/>
      <c r="F28" s="387"/>
      <c r="G28" s="387"/>
      <c r="H28" s="387"/>
      <c r="I28" s="387"/>
      <c r="J28" s="387"/>
      <c r="K28" s="387"/>
      <c r="L28" s="387"/>
      <c r="M28" s="387"/>
      <c r="N28" s="387"/>
      <c r="O28" s="387"/>
      <c r="P28" s="387"/>
      <c r="Q28" s="387"/>
      <c r="R28" s="387"/>
      <c r="S28" s="387"/>
    </row>
    <row r="29" spans="1:38" ht="32.25" customHeight="1" outlineLevel="1">
      <c r="A29" s="398" t="s">
        <v>51</v>
      </c>
      <c r="B29" s="349" t="s">
        <v>72</v>
      </c>
      <c r="C29" s="403"/>
      <c r="D29" s="403"/>
      <c r="E29" s="404"/>
      <c r="F29" s="265"/>
      <c r="G29" s="266" t="s">
        <v>73</v>
      </c>
      <c r="H29" s="267"/>
      <c r="I29" s="267"/>
      <c r="J29" s="266" t="s">
        <v>74</v>
      </c>
      <c r="K29" s="230"/>
      <c r="L29" s="349" t="s">
        <v>52</v>
      </c>
      <c r="M29" s="403"/>
      <c r="N29" s="403"/>
      <c r="O29" s="403"/>
      <c r="P29" s="479" t="s">
        <v>679</v>
      </c>
      <c r="Q29" s="480"/>
      <c r="R29" s="481"/>
      <c r="AF29" s="226" t="s">
        <v>73</v>
      </c>
      <c r="AG29" s="226" t="s">
        <v>74</v>
      </c>
      <c r="AH29" s="226" t="s">
        <v>316</v>
      </c>
      <c r="AI29" s="226" t="s">
        <v>350</v>
      </c>
    </row>
    <row r="30" spans="1:38" ht="32.25" customHeight="1" outlineLevel="1">
      <c r="A30" s="399"/>
      <c r="B30" s="349" t="s">
        <v>659</v>
      </c>
      <c r="C30" s="403"/>
      <c r="D30" s="403"/>
      <c r="E30" s="404"/>
      <c r="F30" s="482" t="s">
        <v>663</v>
      </c>
      <c r="G30" s="483"/>
      <c r="H30" s="226" t="s">
        <v>43</v>
      </c>
      <c r="I30" s="482" t="s">
        <v>664</v>
      </c>
      <c r="J30" s="483"/>
      <c r="K30" s="226" t="s">
        <v>44</v>
      </c>
      <c r="L30" s="482" t="s">
        <v>665</v>
      </c>
      <c r="M30" s="484"/>
      <c r="N30" s="268" t="s">
        <v>45</v>
      </c>
      <c r="O30" s="315"/>
      <c r="P30" s="315"/>
      <c r="Q30" s="315"/>
      <c r="R30" s="315"/>
      <c r="AF30" s="217" t="b">
        <v>1</v>
      </c>
      <c r="AG30" s="217" t="b">
        <v>0</v>
      </c>
      <c r="AH30" s="217">
        <f>COUNTIF(AF30:AG30,TRUE)</f>
        <v>1</v>
      </c>
      <c r="AI30" s="218" t="str">
        <f>_xlfn.IFS(AH30&gt;=2,"要確認",AH30=0,"未選択",AND(AH30=1,AF30=TRUE),"登録あり",AND(AH30=1,AG30=TRUE),"登録なし")</f>
        <v>登録あり</v>
      </c>
    </row>
    <row r="31" spans="1:38" ht="32.25" customHeight="1" outlineLevel="1">
      <c r="A31" s="399"/>
      <c r="B31" s="367" t="s">
        <v>53</v>
      </c>
      <c r="C31" s="350"/>
      <c r="D31" s="350"/>
      <c r="E31" s="350"/>
      <c r="F31" s="269"/>
      <c r="G31" s="270" t="s">
        <v>54</v>
      </c>
      <c r="H31" s="270"/>
      <c r="I31" s="270" t="s">
        <v>55</v>
      </c>
      <c r="J31" s="270"/>
      <c r="K31" s="271" t="s">
        <v>23</v>
      </c>
      <c r="L31" s="272"/>
      <c r="M31" s="273"/>
      <c r="N31" s="274"/>
      <c r="O31" s="274"/>
      <c r="P31" s="274"/>
      <c r="Q31" s="274"/>
      <c r="R31" s="274"/>
      <c r="T31" s="220" t="s">
        <v>24</v>
      </c>
    </row>
    <row r="32" spans="1:38" ht="33.75" customHeight="1" outlineLevel="1">
      <c r="A32" s="398" t="s">
        <v>50</v>
      </c>
      <c r="B32" s="401" t="s">
        <v>46</v>
      </c>
      <c r="C32" s="402"/>
      <c r="D32" s="402"/>
      <c r="E32" s="425"/>
      <c r="F32" s="228"/>
      <c r="G32" s="229" t="s">
        <v>14</v>
      </c>
      <c r="H32" s="229"/>
      <c r="I32" s="230" t="s">
        <v>15</v>
      </c>
      <c r="J32" s="384" t="s">
        <v>68</v>
      </c>
      <c r="K32" s="385"/>
      <c r="L32" s="385"/>
      <c r="M32" s="385"/>
      <c r="N32" s="385"/>
      <c r="O32" s="385"/>
      <c r="P32" s="385"/>
      <c r="Q32" s="385"/>
      <c r="R32" s="385"/>
      <c r="S32" s="385"/>
      <c r="AF32" s="226" t="s">
        <v>54</v>
      </c>
      <c r="AG32" s="226" t="s">
        <v>55</v>
      </c>
      <c r="AH32" s="226" t="s">
        <v>23</v>
      </c>
      <c r="AI32" s="226" t="s">
        <v>316</v>
      </c>
      <c r="AJ32" s="226" t="s">
        <v>350</v>
      </c>
    </row>
    <row r="33" spans="1:36" ht="34.5" customHeight="1" outlineLevel="1">
      <c r="A33" s="399"/>
      <c r="B33" s="401" t="s">
        <v>47</v>
      </c>
      <c r="C33" s="402"/>
      <c r="D33" s="402"/>
      <c r="E33" s="402"/>
      <c r="F33" s="476" t="s">
        <v>681</v>
      </c>
      <c r="G33" s="477"/>
      <c r="H33" s="477"/>
      <c r="I33" s="477"/>
      <c r="J33" s="477"/>
      <c r="K33" s="477"/>
      <c r="L33" s="477"/>
      <c r="M33" s="477"/>
      <c r="N33" s="477"/>
      <c r="O33" s="478"/>
      <c r="P33" s="386" t="s">
        <v>83</v>
      </c>
      <c r="Q33" s="387"/>
      <c r="R33" s="387"/>
      <c r="S33" s="387"/>
      <c r="AF33" s="217" t="b">
        <v>1</v>
      </c>
      <c r="AG33" s="217" t="b">
        <v>0</v>
      </c>
      <c r="AH33" s="217" t="b">
        <v>0</v>
      </c>
      <c r="AI33" s="217">
        <f>COUNTIF(AF33:AH33,TRUE)</f>
        <v>1</v>
      </c>
      <c r="AJ33" s="218" t="str">
        <f>_xlfn.IFS(AI33&gt;=2,"要確認",AI33=0,"未選択",AND(AI33=1,AF33=TRUE),"課税",AND(AI33=1,AG33=TRUE),"免税",AND(AI33=1,AH33=TRUE),"対象外")</f>
        <v>課税</v>
      </c>
    </row>
    <row r="34" spans="1:36" ht="34.5" customHeight="1" outlineLevel="1">
      <c r="A34" s="399"/>
      <c r="B34" s="401" t="s">
        <v>48</v>
      </c>
      <c r="C34" s="402"/>
      <c r="D34" s="402"/>
      <c r="E34" s="425"/>
      <c r="F34" s="381"/>
      <c r="G34" s="382"/>
      <c r="H34" s="382"/>
      <c r="I34" s="382"/>
      <c r="J34" s="382"/>
      <c r="K34" s="382"/>
      <c r="L34" s="382"/>
      <c r="M34" s="382"/>
      <c r="N34" s="382"/>
      <c r="O34" s="383"/>
      <c r="P34" s="386"/>
      <c r="Q34" s="387"/>
      <c r="R34" s="387"/>
      <c r="S34" s="387"/>
    </row>
    <row r="35" spans="1:36" ht="34.5" customHeight="1" outlineLevel="1">
      <c r="A35" s="400"/>
      <c r="B35" s="426" t="s">
        <v>49</v>
      </c>
      <c r="C35" s="427"/>
      <c r="D35" s="427"/>
      <c r="E35" s="428"/>
      <c r="F35" s="381"/>
      <c r="G35" s="382"/>
      <c r="H35" s="382"/>
      <c r="I35" s="382"/>
      <c r="J35" s="382"/>
      <c r="K35" s="382"/>
      <c r="L35" s="382"/>
      <c r="M35" s="382"/>
      <c r="N35" s="382"/>
      <c r="O35" s="383"/>
      <c r="P35" s="386"/>
      <c r="Q35" s="387"/>
      <c r="R35" s="387"/>
      <c r="S35" s="387"/>
      <c r="AF35" s="226" t="s">
        <v>377</v>
      </c>
      <c r="AG35" s="226" t="s">
        <v>368</v>
      </c>
      <c r="AH35" s="226" t="s">
        <v>316</v>
      </c>
      <c r="AI35" s="226" t="s">
        <v>350</v>
      </c>
    </row>
    <row r="36" spans="1:36" ht="34.5" customHeight="1" outlineLevel="1">
      <c r="A36" s="236" t="s">
        <v>82</v>
      </c>
      <c r="B36" s="381"/>
      <c r="C36" s="382"/>
      <c r="D36" s="382"/>
      <c r="E36" s="382"/>
      <c r="F36" s="382"/>
      <c r="G36" s="382"/>
      <c r="H36" s="383"/>
      <c r="I36" s="275"/>
      <c r="J36" s="275"/>
      <c r="K36" s="275"/>
      <c r="M36" s="222"/>
      <c r="N36" s="222"/>
      <c r="O36" s="222"/>
      <c r="P36" s="222"/>
      <c r="AF36" s="217" t="b">
        <v>1</v>
      </c>
      <c r="AG36" s="217" t="b">
        <v>0</v>
      </c>
      <c r="AH36" s="217">
        <f>COUNTIF(AF36:AG36,TRUE)</f>
        <v>1</v>
      </c>
      <c r="AI36" s="218" t="str">
        <f>_xlfn.IFS(AH36&gt;=2,"要確認",AH36=0,"未選択",AND(AH36=1,AF36=TRUE),"メール必要",AND(AH36=1,AG36=TRUE),"メール不要")</f>
        <v>メール必要</v>
      </c>
    </row>
    <row r="37" spans="1:36" ht="20.100000000000001" customHeight="1"/>
    <row r="38" spans="1:36" ht="20.100000000000001" customHeight="1" outlineLevel="1">
      <c r="A38" s="391" t="s">
        <v>60</v>
      </c>
      <c r="B38" s="391"/>
      <c r="C38" s="391"/>
    </row>
    <row r="39" spans="1:36" ht="30" customHeight="1" outlineLevel="1">
      <c r="A39" s="236" t="s">
        <v>56</v>
      </c>
      <c r="B39" s="392"/>
      <c r="C39" s="393"/>
      <c r="D39" s="393"/>
      <c r="E39" s="393"/>
      <c r="F39" s="393"/>
      <c r="G39" s="394"/>
      <c r="H39" s="380" t="s">
        <v>69</v>
      </c>
      <c r="I39" s="365"/>
      <c r="J39" s="365"/>
      <c r="K39" s="365"/>
      <c r="L39" s="365"/>
      <c r="M39" s="365"/>
      <c r="N39" s="365"/>
      <c r="O39" s="365"/>
      <c r="P39" s="365"/>
      <c r="Q39" s="365"/>
      <c r="R39" s="365"/>
    </row>
    <row r="40" spans="1:36" ht="30" customHeight="1" outlineLevel="1">
      <c r="A40" s="236" t="s">
        <v>57</v>
      </c>
      <c r="B40" s="395"/>
      <c r="C40" s="396"/>
      <c r="D40" s="396"/>
      <c r="E40" s="396"/>
      <c r="F40" s="396"/>
      <c r="G40" s="397"/>
      <c r="H40" s="380"/>
      <c r="I40" s="365"/>
      <c r="J40" s="365"/>
      <c r="K40" s="365"/>
      <c r="L40" s="365"/>
      <c r="M40" s="365"/>
      <c r="N40" s="365"/>
      <c r="O40" s="365"/>
      <c r="P40" s="365"/>
      <c r="Q40" s="365"/>
      <c r="R40" s="365"/>
    </row>
    <row r="41" spans="1:36" ht="35.1" customHeight="1" outlineLevel="1">
      <c r="A41" s="236" t="s">
        <v>28</v>
      </c>
      <c r="B41" s="228" t="s">
        <v>3</v>
      </c>
      <c r="C41" s="229" t="s">
        <v>29</v>
      </c>
      <c r="D41" s="229"/>
      <c r="E41" s="229" t="s">
        <v>3</v>
      </c>
      <c r="F41" s="229" t="s">
        <v>30</v>
      </c>
      <c r="G41" s="229"/>
      <c r="H41" s="229" t="s">
        <v>3</v>
      </c>
      <c r="I41" s="229" t="s">
        <v>31</v>
      </c>
      <c r="J41" s="318"/>
      <c r="K41" s="380" t="s">
        <v>70</v>
      </c>
      <c r="L41" s="365"/>
      <c r="M41" s="365"/>
      <c r="N41" s="365"/>
      <c r="O41" s="365"/>
      <c r="P41" s="365"/>
      <c r="Q41" s="365"/>
      <c r="R41" s="365"/>
      <c r="S41" s="365"/>
      <c r="AF41" s="226" t="s">
        <v>369</v>
      </c>
      <c r="AG41" s="226" t="s">
        <v>370</v>
      </c>
      <c r="AH41" s="226" t="s">
        <v>371</v>
      </c>
      <c r="AI41" s="226" t="s">
        <v>316</v>
      </c>
      <c r="AJ41" s="226" t="s">
        <v>350</v>
      </c>
    </row>
    <row r="42" spans="1:36" ht="34.5" customHeight="1" outlineLevel="1">
      <c r="A42" s="227" t="s">
        <v>95</v>
      </c>
      <c r="B42" s="388"/>
      <c r="C42" s="389"/>
      <c r="D42" s="389"/>
      <c r="E42" s="389"/>
      <c r="F42" s="389"/>
      <c r="G42" s="389"/>
      <c r="H42" s="389"/>
      <c r="I42" s="389"/>
      <c r="J42" s="389"/>
      <c r="K42" s="390"/>
      <c r="L42" s="380" t="s">
        <v>76</v>
      </c>
      <c r="M42" s="365"/>
      <c r="N42" s="365"/>
      <c r="O42" s="365"/>
      <c r="P42" s="365"/>
      <c r="Q42" s="365"/>
      <c r="R42" s="365"/>
      <c r="S42" s="365"/>
      <c r="T42" s="277"/>
      <c r="U42" s="277"/>
      <c r="V42" s="277"/>
      <c r="W42" s="277"/>
      <c r="AF42" s="217" t="b">
        <v>1</v>
      </c>
      <c r="AG42" s="217" t="b">
        <v>0</v>
      </c>
      <c r="AH42" s="217" t="b">
        <v>0</v>
      </c>
      <c r="AI42" s="217">
        <f>COUNTIF(AF42:AH42,TRUE)</f>
        <v>1</v>
      </c>
      <c r="AJ42" s="218" t="str">
        <f>_xlfn.IFS(AI42&gt;=2,"要確認",AI42=0,"未選択",AND(AI42=1,AF42=TRUE),"銀行振込",AND(AI42=1,AG42=TRUE),"窓口払",AND(AI42=1,AH42=TRUE),"口座引落")</f>
        <v>銀行振込</v>
      </c>
    </row>
    <row r="43" spans="1:36" ht="35.1" customHeight="1" outlineLevel="1">
      <c r="A43" s="227" t="s">
        <v>58</v>
      </c>
      <c r="B43" s="381"/>
      <c r="C43" s="382"/>
      <c r="D43" s="382"/>
      <c r="E43" s="382"/>
      <c r="F43" s="382"/>
      <c r="G43" s="382"/>
      <c r="H43" s="382"/>
      <c r="I43" s="382"/>
      <c r="J43" s="382"/>
      <c r="K43" s="382"/>
      <c r="L43" s="382"/>
      <c r="M43" s="382"/>
      <c r="N43" s="382"/>
      <c r="O43" s="383"/>
      <c r="P43" s="380" t="s">
        <v>85</v>
      </c>
      <c r="Q43" s="365"/>
      <c r="R43" s="365"/>
      <c r="S43" s="278"/>
      <c r="T43" s="278"/>
    </row>
    <row r="44" spans="1:36" ht="35.1" customHeight="1" outlineLevel="1">
      <c r="A44" s="227" t="s">
        <v>59</v>
      </c>
      <c r="B44" s="381"/>
      <c r="C44" s="382"/>
      <c r="D44" s="382"/>
      <c r="E44" s="382"/>
      <c r="F44" s="382"/>
      <c r="G44" s="382"/>
      <c r="H44" s="382"/>
      <c r="I44" s="382"/>
      <c r="J44" s="382"/>
      <c r="K44" s="382"/>
      <c r="L44" s="382"/>
      <c r="M44" s="382"/>
      <c r="N44" s="382"/>
      <c r="O44" s="383"/>
      <c r="P44" s="380"/>
      <c r="Q44" s="365"/>
      <c r="R44" s="365"/>
      <c r="S44" s="278"/>
      <c r="T44" s="278"/>
    </row>
    <row r="45" spans="1:36" ht="22.5" customHeight="1" thickBot="1">
      <c r="P45" s="220" t="s">
        <v>0</v>
      </c>
    </row>
    <row r="46" spans="1:36" ht="30" customHeight="1">
      <c r="A46" s="279" t="s">
        <v>651</v>
      </c>
      <c r="B46" s="305"/>
      <c r="C46" s="305"/>
      <c r="D46" s="305"/>
      <c r="E46" s="305"/>
      <c r="F46" s="305"/>
      <c r="G46" s="305"/>
      <c r="H46" s="305"/>
      <c r="I46" s="305"/>
      <c r="J46" s="305"/>
      <c r="K46" s="305"/>
      <c r="L46" s="305"/>
      <c r="M46" s="305"/>
      <c r="N46" s="305"/>
      <c r="O46" s="305"/>
      <c r="P46" s="305"/>
      <c r="Q46" s="305"/>
      <c r="R46" s="280"/>
    </row>
    <row r="47" spans="1:36" ht="30" customHeight="1">
      <c r="A47" s="423" t="s">
        <v>61</v>
      </c>
      <c r="B47" s="423"/>
      <c r="C47" s="423"/>
      <c r="D47" s="423"/>
      <c r="E47" s="423"/>
      <c r="F47" s="423"/>
      <c r="G47" s="423"/>
      <c r="H47" s="423"/>
      <c r="I47" s="423"/>
      <c r="J47" s="423"/>
      <c r="K47" s="423"/>
      <c r="L47" s="423"/>
      <c r="M47" s="423"/>
      <c r="N47" s="423"/>
      <c r="O47" s="423"/>
      <c r="P47" s="423"/>
      <c r="Q47" s="319"/>
      <c r="R47" s="307"/>
    </row>
    <row r="48" spans="1:36" ht="24.95" customHeight="1">
      <c r="A48" s="281" t="s">
        <v>62</v>
      </c>
      <c r="B48" s="282"/>
      <c r="C48" s="282"/>
      <c r="D48" s="282"/>
      <c r="E48" s="282"/>
      <c r="F48" s="282"/>
      <c r="G48" s="282"/>
      <c r="H48" s="282"/>
      <c r="I48" s="282"/>
      <c r="J48" s="282"/>
      <c r="K48" s="282"/>
      <c r="L48" s="282"/>
      <c r="M48" s="282"/>
      <c r="N48" s="282"/>
      <c r="O48" s="282"/>
      <c r="P48" s="282"/>
      <c r="Q48" s="282"/>
      <c r="R48" s="283"/>
    </row>
    <row r="49" spans="1:18" ht="24.95" customHeight="1">
      <c r="A49" s="284" t="s">
        <v>86</v>
      </c>
      <c r="B49" s="282"/>
      <c r="C49" s="282"/>
      <c r="D49" s="282"/>
      <c r="E49" s="282"/>
      <c r="F49" s="282"/>
      <c r="G49" s="282"/>
      <c r="H49" s="282"/>
      <c r="I49" s="282"/>
      <c r="J49" s="282"/>
      <c r="K49" s="282"/>
      <c r="L49" s="282"/>
      <c r="M49" s="282"/>
      <c r="N49" s="282"/>
      <c r="O49" s="282"/>
      <c r="P49" s="282"/>
      <c r="Q49" s="282"/>
      <c r="R49" s="283"/>
    </row>
    <row r="50" spans="1:18" ht="24.95" customHeight="1">
      <c r="A50" s="284"/>
      <c r="B50" s="282"/>
      <c r="C50" s="282"/>
      <c r="D50" s="282"/>
      <c r="E50" s="282"/>
      <c r="F50" s="282"/>
      <c r="G50" s="282"/>
      <c r="H50" s="282"/>
      <c r="I50" s="282"/>
      <c r="J50" s="282"/>
      <c r="K50" s="282"/>
      <c r="L50" s="282"/>
      <c r="M50" s="282"/>
      <c r="N50" s="282"/>
      <c r="O50" s="282"/>
      <c r="P50" s="282"/>
      <c r="Q50" s="282"/>
      <c r="R50" s="283"/>
    </row>
    <row r="51" spans="1:18" ht="24.95" customHeight="1" thickBot="1">
      <c r="A51" s="285" t="s">
        <v>641</v>
      </c>
      <c r="B51" s="286"/>
      <c r="C51" s="286"/>
      <c r="D51" s="286"/>
      <c r="E51" s="286"/>
      <c r="F51" s="286"/>
      <c r="G51" s="286"/>
      <c r="H51" s="286"/>
      <c r="I51" s="286"/>
      <c r="J51" s="286"/>
      <c r="K51" s="286"/>
      <c r="L51" s="286"/>
      <c r="M51" s="286"/>
      <c r="N51" s="286"/>
      <c r="O51" s="286"/>
      <c r="P51" s="286"/>
      <c r="Q51" s="286"/>
      <c r="R51" s="287"/>
    </row>
    <row r="52" spans="1:18" ht="15" customHeight="1">
      <c r="A52" s="288"/>
      <c r="B52" s="288"/>
      <c r="C52" s="288"/>
      <c r="D52" s="288"/>
      <c r="E52" s="288"/>
      <c r="F52" s="288"/>
      <c r="G52" s="288"/>
      <c r="H52" s="288"/>
      <c r="I52" s="288"/>
      <c r="J52" s="288"/>
      <c r="K52" s="288"/>
      <c r="L52" s="288"/>
      <c r="M52" s="288"/>
      <c r="N52" s="288"/>
      <c r="O52" s="288"/>
      <c r="P52" s="288"/>
      <c r="Q52" s="288"/>
      <c r="R52" s="288"/>
    </row>
    <row r="53" spans="1:18" ht="35.1" customHeight="1"/>
  </sheetData>
  <sheetProtection selectLockedCells="1"/>
  <mergeCells count="88">
    <mergeCell ref="D1:M2"/>
    <mergeCell ref="M3:O3"/>
    <mergeCell ref="P3:R3"/>
    <mergeCell ref="B4:R4"/>
    <mergeCell ref="A6:A7"/>
    <mergeCell ref="L7:S7"/>
    <mergeCell ref="B8:R8"/>
    <mergeCell ref="B9:R9"/>
    <mergeCell ref="B10:C10"/>
    <mergeCell ref="E10:F10"/>
    <mergeCell ref="H10:I10"/>
    <mergeCell ref="K10:O10"/>
    <mergeCell ref="P10:S10"/>
    <mergeCell ref="B11:O11"/>
    <mergeCell ref="P11:S11"/>
    <mergeCell ref="A12:A15"/>
    <mergeCell ref="B12:I12"/>
    <mergeCell ref="J12:O12"/>
    <mergeCell ref="P12:S13"/>
    <mergeCell ref="B15:F15"/>
    <mergeCell ref="G15:L15"/>
    <mergeCell ref="M15:R15"/>
    <mergeCell ref="Y12:AH12"/>
    <mergeCell ref="B13:D13"/>
    <mergeCell ref="F13:I13"/>
    <mergeCell ref="J13:O13"/>
    <mergeCell ref="B14:F14"/>
    <mergeCell ref="G14:L14"/>
    <mergeCell ref="M14:R14"/>
    <mergeCell ref="B16:G16"/>
    <mergeCell ref="H16:J16"/>
    <mergeCell ref="K16:O16"/>
    <mergeCell ref="P16:S17"/>
    <mergeCell ref="B17:G17"/>
    <mergeCell ref="H17:J17"/>
    <mergeCell ref="K17:O17"/>
    <mergeCell ref="B18:S18"/>
    <mergeCell ref="A19:A20"/>
    <mergeCell ref="B19:F19"/>
    <mergeCell ref="G19:H19"/>
    <mergeCell ref="I19:J19"/>
    <mergeCell ref="K19:N19"/>
    <mergeCell ref="O19:S20"/>
    <mergeCell ref="B20:F20"/>
    <mergeCell ref="G20:H20"/>
    <mergeCell ref="I20:J20"/>
    <mergeCell ref="K20:N20"/>
    <mergeCell ref="B22:H22"/>
    <mergeCell ref="B23:R23"/>
    <mergeCell ref="B24:R24"/>
    <mergeCell ref="U25:AB25"/>
    <mergeCell ref="B28:S28"/>
    <mergeCell ref="C27:D27"/>
    <mergeCell ref="F27:G27"/>
    <mergeCell ref="I27:J27"/>
    <mergeCell ref="L27:M27"/>
    <mergeCell ref="O27:P27"/>
    <mergeCell ref="A29:A31"/>
    <mergeCell ref="B29:E29"/>
    <mergeCell ref="L29:O29"/>
    <mergeCell ref="P29:R29"/>
    <mergeCell ref="B30:E30"/>
    <mergeCell ref="F30:G30"/>
    <mergeCell ref="I30:J30"/>
    <mergeCell ref="L30:M30"/>
    <mergeCell ref="B31:E31"/>
    <mergeCell ref="A32:A35"/>
    <mergeCell ref="B32:E32"/>
    <mergeCell ref="J32:S32"/>
    <mergeCell ref="B33:E33"/>
    <mergeCell ref="F33:O33"/>
    <mergeCell ref="P33:S35"/>
    <mergeCell ref="B34:E34"/>
    <mergeCell ref="F34:O34"/>
    <mergeCell ref="B35:E35"/>
    <mergeCell ref="F35:O35"/>
    <mergeCell ref="A47:P47"/>
    <mergeCell ref="B36:H36"/>
    <mergeCell ref="A38:C38"/>
    <mergeCell ref="B39:G39"/>
    <mergeCell ref="H39:R40"/>
    <mergeCell ref="B40:G40"/>
    <mergeCell ref="K41:S41"/>
    <mergeCell ref="B42:K42"/>
    <mergeCell ref="L42:S42"/>
    <mergeCell ref="B43:O43"/>
    <mergeCell ref="P43:R44"/>
    <mergeCell ref="B44:O44"/>
  </mergeCells>
  <phoneticPr fontId="2"/>
  <conditionalFormatting sqref="A27:T36">
    <cfRule type="expression" dxfId="7" priority="6">
      <formula>$AN$10&lt;&gt;"企業、団体等（個人事業主含む）"</formula>
    </cfRule>
  </conditionalFormatting>
  <conditionalFormatting sqref="U23">
    <cfRule type="containsText" dxfId="6" priority="7" operator="containsText" text="要確認">
      <formula>NOT(ISERROR(SEARCH("要確認",U23)))</formula>
    </cfRule>
  </conditionalFormatting>
  <conditionalFormatting sqref="B16:G16">
    <cfRule type="expression" dxfId="5" priority="5">
      <formula>OR($AN$10=$AH$9,$AN$10=$AI$9,$AN$10=$AJ$9,$AN$10=$AL$9)</formula>
    </cfRule>
  </conditionalFormatting>
  <conditionalFormatting sqref="B17:G17">
    <cfRule type="expression" dxfId="4" priority="4">
      <formula>$AN$10&lt;&gt;"東京科学大学の学生"</formula>
    </cfRule>
  </conditionalFormatting>
  <conditionalFormatting sqref="B10:J10">
    <cfRule type="expression" dxfId="3" priority="3">
      <formula>OR($AN$10=$AK$9,$AN$10=$AL$9)</formula>
    </cfRule>
  </conditionalFormatting>
  <conditionalFormatting sqref="B11:O11">
    <cfRule type="expression" dxfId="2" priority="2">
      <formula>$AN$10=$AL$9</formula>
    </cfRule>
  </conditionalFormatting>
  <conditionalFormatting sqref="K17:O17">
    <cfRule type="expression" dxfId="1" priority="1">
      <formula>OR($AN$10=$AL$9,$AN$10=$AK$9)</formula>
    </cfRule>
  </conditionalFormatting>
  <dataValidations count="4">
    <dataValidation imeMode="fullKatakana" allowBlank="1" showInputMessage="1" showErrorMessage="1" promptTitle="ーーーーーーーーーーーーーーーーーーーーーーー" prompt="カナには法人格（カブシキガイシャ等）は記載不要です。" sqref="B9:R9" xr:uid="{7F2395E4-C4D8-4538-B665-34CDA8AFBA6A}"/>
    <dataValidation imeMode="fullKatakana" allowBlank="1" showInputMessage="1" showErrorMessage="1" promptTitle="ーーーーーーーーーーーーーーーーーーーーーーーーーーーーーーーー" prompt="･姓と名の間にスペースを入れてください｡_x000a__x000a_・法人格は略語を用いて記載してください。_x000a_【例】_x000a_・株式会社東科商事　→　カ）トウカシヨウジ_x000a_･東科商事株式会社　→　トウカシヨウジ（カ_x000a_・東科商事株式会社　大岡山支店　→　トウカシヨウジ（カ）オオオカヤマシテン" sqref="B24:R24" xr:uid="{103CCDD5-3B99-4C7A-B1D0-B2678E8F77D3}"/>
    <dataValidation imeMode="fullKatakana" allowBlank="1" showInputMessage="1" showErrorMessage="1" sqref="B44 B25:R25 B8:R8" xr:uid="{ECDFDDB7-EBE5-4AD1-9203-AA7A24B1D07D}"/>
    <dataValidation imeMode="disabled" allowBlank="1" showInputMessage="1" showErrorMessage="1" sqref="H10:I10 E10:F10 B10:C10 B13 F29 B36 K19 F13 B22:H22 H33:O35 F30:G30 L30:M30 I30:J30 B18:G18 B16:B17 B42 B32:G35" xr:uid="{46673832-9348-4344-ABA6-CCD0856555C7}"/>
  </dataValidations>
  <hyperlinks>
    <hyperlink ref="U19" r:id="rId1" display="金融機関コード検索／Bank code serch" xr:uid="{BE7D61B3-7BD4-4D7D-B9FB-1B282FED27CA}"/>
    <hyperlink ref="A47" r:id="rId2" xr:uid="{E6048411-E56E-4134-842E-0C14B80A5C50}"/>
  </hyperlinks>
  <printOptions horizontalCentered="1"/>
  <pageMargins left="0.31496062992125984" right="0.27559055118110237" top="0.39370078740157483" bottom="0.23622047244094491" header="0.19685039370078741" footer="0.15748031496062992"/>
  <pageSetup paperSize="9" scale="51" fitToWidth="0"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8193" r:id="rId6" name="Check Box 1">
              <controlPr defaultSize="0" autoFill="0" autoLine="0" autoPict="0">
                <anchor moveWithCells="1">
                  <from>
                    <xdr:col>1</xdr:col>
                    <xdr:colOff>104775</xdr:colOff>
                    <xdr:row>20</xdr:row>
                    <xdr:rowOff>85725</xdr:rowOff>
                  </from>
                  <to>
                    <xdr:col>3</xdr:col>
                    <xdr:colOff>0</xdr:colOff>
                    <xdr:row>20</xdr:row>
                    <xdr:rowOff>352425</xdr:rowOff>
                  </to>
                </anchor>
              </controlPr>
            </control>
          </mc:Choice>
        </mc:AlternateContent>
        <mc:AlternateContent xmlns:mc="http://schemas.openxmlformats.org/markup-compatibility/2006">
          <mc:Choice Requires="x14">
            <control shapeId="8194" r:id="rId7" name="Check Box 2">
              <controlPr defaultSize="0" autoFill="0" autoLine="0" autoPict="0">
                <anchor moveWithCells="1">
                  <from>
                    <xdr:col>3</xdr:col>
                    <xdr:colOff>85725</xdr:colOff>
                    <xdr:row>20</xdr:row>
                    <xdr:rowOff>85725</xdr:rowOff>
                  </from>
                  <to>
                    <xdr:col>5</xdr:col>
                    <xdr:colOff>9525</xdr:colOff>
                    <xdr:row>20</xdr:row>
                    <xdr:rowOff>381000</xdr:rowOff>
                  </to>
                </anchor>
              </controlPr>
            </control>
          </mc:Choice>
        </mc:AlternateContent>
        <mc:AlternateContent xmlns:mc="http://schemas.openxmlformats.org/markup-compatibility/2006">
          <mc:Choice Requires="x14">
            <control shapeId="8195" r:id="rId8" name="Check Box 3">
              <controlPr defaultSize="0" autoFill="0" autoLine="0" autoPict="0">
                <anchor moveWithCells="1">
                  <from>
                    <xdr:col>1</xdr:col>
                    <xdr:colOff>104775</xdr:colOff>
                    <xdr:row>26</xdr:row>
                    <xdr:rowOff>66675</xdr:rowOff>
                  </from>
                  <to>
                    <xdr:col>3</xdr:col>
                    <xdr:colOff>381000</xdr:colOff>
                    <xdr:row>26</xdr:row>
                    <xdr:rowOff>381000</xdr:rowOff>
                  </to>
                </anchor>
              </controlPr>
            </control>
          </mc:Choice>
        </mc:AlternateContent>
        <mc:AlternateContent xmlns:mc="http://schemas.openxmlformats.org/markup-compatibility/2006">
          <mc:Choice Requires="x14">
            <control shapeId="8196" r:id="rId9" name="Check Box 4">
              <controlPr defaultSize="0" autoFill="0" autoLine="0" autoPict="0">
                <anchor moveWithCells="1">
                  <from>
                    <xdr:col>4</xdr:col>
                    <xdr:colOff>104775</xdr:colOff>
                    <xdr:row>26</xdr:row>
                    <xdr:rowOff>57150</xdr:rowOff>
                  </from>
                  <to>
                    <xdr:col>6</xdr:col>
                    <xdr:colOff>352425</xdr:colOff>
                    <xdr:row>26</xdr:row>
                    <xdr:rowOff>381000</xdr:rowOff>
                  </to>
                </anchor>
              </controlPr>
            </control>
          </mc:Choice>
        </mc:AlternateContent>
        <mc:AlternateContent xmlns:mc="http://schemas.openxmlformats.org/markup-compatibility/2006">
          <mc:Choice Requires="x14">
            <control shapeId="8197" r:id="rId10" name="Check Box 5">
              <controlPr defaultSize="0" autoFill="0" autoLine="0" autoPict="0">
                <anchor moveWithCells="1">
                  <from>
                    <xdr:col>7</xdr:col>
                    <xdr:colOff>104775</xdr:colOff>
                    <xdr:row>26</xdr:row>
                    <xdr:rowOff>66675</xdr:rowOff>
                  </from>
                  <to>
                    <xdr:col>9</xdr:col>
                    <xdr:colOff>381000</xdr:colOff>
                    <xdr:row>26</xdr:row>
                    <xdr:rowOff>352425</xdr:rowOff>
                  </to>
                </anchor>
              </controlPr>
            </control>
          </mc:Choice>
        </mc:AlternateContent>
        <mc:AlternateContent xmlns:mc="http://schemas.openxmlformats.org/markup-compatibility/2006">
          <mc:Choice Requires="x14">
            <control shapeId="8198" r:id="rId11" name="Check Box 6">
              <controlPr defaultSize="0" autoFill="0" autoLine="0" autoPict="0">
                <anchor moveWithCells="1">
                  <from>
                    <xdr:col>10</xdr:col>
                    <xdr:colOff>104775</xdr:colOff>
                    <xdr:row>26</xdr:row>
                    <xdr:rowOff>85725</xdr:rowOff>
                  </from>
                  <to>
                    <xdr:col>12</xdr:col>
                    <xdr:colOff>381000</xdr:colOff>
                    <xdr:row>26</xdr:row>
                    <xdr:rowOff>342900</xdr:rowOff>
                  </to>
                </anchor>
              </controlPr>
            </control>
          </mc:Choice>
        </mc:AlternateContent>
        <mc:AlternateContent xmlns:mc="http://schemas.openxmlformats.org/markup-compatibility/2006">
          <mc:Choice Requires="x14">
            <control shapeId="8199" r:id="rId12" name="Check Box 7">
              <controlPr defaultSize="0" autoFill="0" autoLine="0" autoPict="0">
                <anchor moveWithCells="1">
                  <from>
                    <xdr:col>1</xdr:col>
                    <xdr:colOff>104775</xdr:colOff>
                    <xdr:row>40</xdr:row>
                    <xdr:rowOff>85725</xdr:rowOff>
                  </from>
                  <to>
                    <xdr:col>3</xdr:col>
                    <xdr:colOff>352425</xdr:colOff>
                    <xdr:row>40</xdr:row>
                    <xdr:rowOff>381000</xdr:rowOff>
                  </to>
                </anchor>
              </controlPr>
            </control>
          </mc:Choice>
        </mc:AlternateContent>
        <mc:AlternateContent xmlns:mc="http://schemas.openxmlformats.org/markup-compatibility/2006">
          <mc:Choice Requires="x14">
            <control shapeId="8200" r:id="rId13" name="Check Box 8">
              <controlPr defaultSize="0" autoFill="0" autoLine="0" autoPict="0">
                <anchor moveWithCells="1">
                  <from>
                    <xdr:col>4</xdr:col>
                    <xdr:colOff>85725</xdr:colOff>
                    <xdr:row>40</xdr:row>
                    <xdr:rowOff>85725</xdr:rowOff>
                  </from>
                  <to>
                    <xdr:col>6</xdr:col>
                    <xdr:colOff>342900</xdr:colOff>
                    <xdr:row>40</xdr:row>
                    <xdr:rowOff>381000</xdr:rowOff>
                  </to>
                </anchor>
              </controlPr>
            </control>
          </mc:Choice>
        </mc:AlternateContent>
        <mc:AlternateContent xmlns:mc="http://schemas.openxmlformats.org/markup-compatibility/2006">
          <mc:Choice Requires="x14">
            <control shapeId="8201" r:id="rId14" name="Check Box 9">
              <controlPr defaultSize="0" autoFill="0" autoLine="0" autoPict="0">
                <anchor moveWithCells="1">
                  <from>
                    <xdr:col>7</xdr:col>
                    <xdr:colOff>66675</xdr:colOff>
                    <xdr:row>40</xdr:row>
                    <xdr:rowOff>104775</xdr:rowOff>
                  </from>
                  <to>
                    <xdr:col>9</xdr:col>
                    <xdr:colOff>352425</xdr:colOff>
                    <xdr:row>40</xdr:row>
                    <xdr:rowOff>352425</xdr:rowOff>
                  </to>
                </anchor>
              </controlPr>
            </control>
          </mc:Choice>
        </mc:AlternateContent>
        <mc:AlternateContent xmlns:mc="http://schemas.openxmlformats.org/markup-compatibility/2006">
          <mc:Choice Requires="x14">
            <control shapeId="8202" r:id="rId15" name="Check Box 10">
              <controlPr defaultSize="0" autoFill="0" autoLine="0" autoPict="0">
                <anchor moveWithCells="1">
                  <from>
                    <xdr:col>13</xdr:col>
                    <xdr:colOff>104775</xdr:colOff>
                    <xdr:row>26</xdr:row>
                    <xdr:rowOff>85725</xdr:rowOff>
                  </from>
                  <to>
                    <xdr:col>15</xdr:col>
                    <xdr:colOff>352425</xdr:colOff>
                    <xdr:row>26</xdr:row>
                    <xdr:rowOff>352425</xdr:rowOff>
                  </to>
                </anchor>
              </controlPr>
            </control>
          </mc:Choice>
        </mc:AlternateContent>
        <mc:AlternateContent xmlns:mc="http://schemas.openxmlformats.org/markup-compatibility/2006">
          <mc:Choice Requires="x14">
            <control shapeId="8203" r:id="rId16" name="Check Box 11">
              <controlPr defaultSize="0" autoFill="0" autoLine="0" autoPict="0">
                <anchor moveWithCells="1">
                  <from>
                    <xdr:col>1</xdr:col>
                    <xdr:colOff>104775</xdr:colOff>
                    <xdr:row>4</xdr:row>
                    <xdr:rowOff>66675</xdr:rowOff>
                  </from>
                  <to>
                    <xdr:col>2</xdr:col>
                    <xdr:colOff>390525</xdr:colOff>
                    <xdr:row>4</xdr:row>
                    <xdr:rowOff>381000</xdr:rowOff>
                  </to>
                </anchor>
              </controlPr>
            </control>
          </mc:Choice>
        </mc:AlternateContent>
        <mc:AlternateContent xmlns:mc="http://schemas.openxmlformats.org/markup-compatibility/2006">
          <mc:Choice Requires="x14">
            <control shapeId="8204" r:id="rId17" name="Check Box 12">
              <controlPr defaultSize="0" autoFill="0" autoLine="0" autoPict="0">
                <anchor moveWithCells="1">
                  <from>
                    <xdr:col>1</xdr:col>
                    <xdr:colOff>114300</xdr:colOff>
                    <xdr:row>5</xdr:row>
                    <xdr:rowOff>66675</xdr:rowOff>
                  </from>
                  <to>
                    <xdr:col>3</xdr:col>
                    <xdr:colOff>295275</xdr:colOff>
                    <xdr:row>5</xdr:row>
                    <xdr:rowOff>352425</xdr:rowOff>
                  </to>
                </anchor>
              </controlPr>
            </control>
          </mc:Choice>
        </mc:AlternateContent>
        <mc:AlternateContent xmlns:mc="http://schemas.openxmlformats.org/markup-compatibility/2006">
          <mc:Choice Requires="x14">
            <control shapeId="8205" r:id="rId18" name="Check Box 13">
              <controlPr defaultSize="0" autoFill="0" autoLine="0" autoPict="0">
                <anchor moveWithCells="1">
                  <from>
                    <xdr:col>4</xdr:col>
                    <xdr:colOff>114300</xdr:colOff>
                    <xdr:row>5</xdr:row>
                    <xdr:rowOff>66675</xdr:rowOff>
                  </from>
                  <to>
                    <xdr:col>6</xdr:col>
                    <xdr:colOff>381000</xdr:colOff>
                    <xdr:row>5</xdr:row>
                    <xdr:rowOff>381000</xdr:rowOff>
                  </to>
                </anchor>
              </controlPr>
            </control>
          </mc:Choice>
        </mc:AlternateContent>
        <mc:AlternateContent xmlns:mc="http://schemas.openxmlformats.org/markup-compatibility/2006">
          <mc:Choice Requires="x14">
            <control shapeId="8206" r:id="rId19" name="Check Box 14">
              <controlPr defaultSize="0" autoFill="0" autoLine="0" autoPict="0">
                <anchor moveWithCells="1">
                  <from>
                    <xdr:col>8</xdr:col>
                    <xdr:colOff>104775</xdr:colOff>
                    <xdr:row>5</xdr:row>
                    <xdr:rowOff>85725</xdr:rowOff>
                  </from>
                  <to>
                    <xdr:col>12</xdr:col>
                    <xdr:colOff>247650</xdr:colOff>
                    <xdr:row>5</xdr:row>
                    <xdr:rowOff>381000</xdr:rowOff>
                  </to>
                </anchor>
              </controlPr>
            </control>
          </mc:Choice>
        </mc:AlternateContent>
        <mc:AlternateContent xmlns:mc="http://schemas.openxmlformats.org/markup-compatibility/2006">
          <mc:Choice Requires="x14">
            <control shapeId="8207" r:id="rId20" name="Check Box 15">
              <controlPr defaultSize="0" autoFill="0" autoLine="0" autoPict="0">
                <anchor moveWithCells="1">
                  <from>
                    <xdr:col>16</xdr:col>
                    <xdr:colOff>47625</xdr:colOff>
                    <xdr:row>5</xdr:row>
                    <xdr:rowOff>57150</xdr:rowOff>
                  </from>
                  <to>
                    <xdr:col>17</xdr:col>
                    <xdr:colOff>800100</xdr:colOff>
                    <xdr:row>5</xdr:row>
                    <xdr:rowOff>371475</xdr:rowOff>
                  </to>
                </anchor>
              </controlPr>
            </control>
          </mc:Choice>
        </mc:AlternateContent>
        <mc:AlternateContent xmlns:mc="http://schemas.openxmlformats.org/markup-compatibility/2006">
          <mc:Choice Requires="x14">
            <control shapeId="8208" r:id="rId21" name="Check Box 16">
              <controlPr defaultSize="0" autoFill="0" autoLine="0" autoPict="0">
                <anchor moveWithCells="1">
                  <from>
                    <xdr:col>13</xdr:col>
                    <xdr:colOff>114300</xdr:colOff>
                    <xdr:row>5</xdr:row>
                    <xdr:rowOff>57150</xdr:rowOff>
                  </from>
                  <to>
                    <xdr:col>15</xdr:col>
                    <xdr:colOff>219075</xdr:colOff>
                    <xdr:row>5</xdr:row>
                    <xdr:rowOff>419100</xdr:rowOff>
                  </to>
                </anchor>
              </controlPr>
            </control>
          </mc:Choice>
        </mc:AlternateContent>
        <mc:AlternateContent xmlns:mc="http://schemas.openxmlformats.org/markup-compatibility/2006">
          <mc:Choice Requires="x14">
            <control shapeId="8209" r:id="rId22" name="Check Box 17">
              <controlPr defaultSize="0" autoFill="0" autoLine="0" autoPict="0">
                <anchor moveWithCells="1">
                  <from>
                    <xdr:col>5</xdr:col>
                    <xdr:colOff>104775</xdr:colOff>
                    <xdr:row>30</xdr:row>
                    <xdr:rowOff>57150</xdr:rowOff>
                  </from>
                  <to>
                    <xdr:col>6</xdr:col>
                    <xdr:colOff>381000</xdr:colOff>
                    <xdr:row>30</xdr:row>
                    <xdr:rowOff>352425</xdr:rowOff>
                  </to>
                </anchor>
              </controlPr>
            </control>
          </mc:Choice>
        </mc:AlternateContent>
        <mc:AlternateContent xmlns:mc="http://schemas.openxmlformats.org/markup-compatibility/2006">
          <mc:Choice Requires="x14">
            <control shapeId="8210" r:id="rId23" name="Check Box 18">
              <controlPr defaultSize="0" autoFill="0" autoLine="0" autoPict="0">
                <anchor moveWithCells="1">
                  <from>
                    <xdr:col>7</xdr:col>
                    <xdr:colOff>104775</xdr:colOff>
                    <xdr:row>30</xdr:row>
                    <xdr:rowOff>28575</xdr:rowOff>
                  </from>
                  <to>
                    <xdr:col>9</xdr:col>
                    <xdr:colOff>0</xdr:colOff>
                    <xdr:row>30</xdr:row>
                    <xdr:rowOff>381000</xdr:rowOff>
                  </to>
                </anchor>
              </controlPr>
            </control>
          </mc:Choice>
        </mc:AlternateContent>
        <mc:AlternateContent xmlns:mc="http://schemas.openxmlformats.org/markup-compatibility/2006">
          <mc:Choice Requires="x14">
            <control shapeId="8211" r:id="rId24" name="Check Box 19">
              <controlPr defaultSize="0" autoFill="0" autoLine="0" autoPict="0">
                <anchor moveWithCells="1">
                  <from>
                    <xdr:col>9</xdr:col>
                    <xdr:colOff>104775</xdr:colOff>
                    <xdr:row>30</xdr:row>
                    <xdr:rowOff>66675</xdr:rowOff>
                  </from>
                  <to>
                    <xdr:col>11</xdr:col>
                    <xdr:colOff>247650</xdr:colOff>
                    <xdr:row>30</xdr:row>
                    <xdr:rowOff>352425</xdr:rowOff>
                  </to>
                </anchor>
              </controlPr>
            </control>
          </mc:Choice>
        </mc:AlternateContent>
        <mc:AlternateContent xmlns:mc="http://schemas.openxmlformats.org/markup-compatibility/2006">
          <mc:Choice Requires="x14">
            <control shapeId="8212" r:id="rId25" name="Check Box 20">
              <controlPr defaultSize="0" autoFill="0" autoLine="0" autoPict="0">
                <anchor moveWithCells="1">
                  <from>
                    <xdr:col>5</xdr:col>
                    <xdr:colOff>104775</xdr:colOff>
                    <xdr:row>31</xdr:row>
                    <xdr:rowOff>66675</xdr:rowOff>
                  </from>
                  <to>
                    <xdr:col>6</xdr:col>
                    <xdr:colOff>381000</xdr:colOff>
                    <xdr:row>31</xdr:row>
                    <xdr:rowOff>381000</xdr:rowOff>
                  </to>
                </anchor>
              </controlPr>
            </control>
          </mc:Choice>
        </mc:AlternateContent>
        <mc:AlternateContent xmlns:mc="http://schemas.openxmlformats.org/markup-compatibility/2006">
          <mc:Choice Requires="x14">
            <control shapeId="8213" r:id="rId26" name="Check Box 21">
              <controlPr defaultSize="0" autoFill="0" autoLine="0" autoPict="0">
                <anchor moveWithCells="1">
                  <from>
                    <xdr:col>7</xdr:col>
                    <xdr:colOff>104775</xdr:colOff>
                    <xdr:row>31</xdr:row>
                    <xdr:rowOff>66675</xdr:rowOff>
                  </from>
                  <to>
                    <xdr:col>8</xdr:col>
                    <xdr:colOff>381000</xdr:colOff>
                    <xdr:row>31</xdr:row>
                    <xdr:rowOff>381000</xdr:rowOff>
                  </to>
                </anchor>
              </controlPr>
            </control>
          </mc:Choice>
        </mc:AlternateContent>
        <mc:AlternateContent xmlns:mc="http://schemas.openxmlformats.org/markup-compatibility/2006">
          <mc:Choice Requires="x14">
            <control shapeId="8214" r:id="rId27" name="Check Box 22">
              <controlPr defaultSize="0" autoFill="0" autoLine="0" autoPict="0">
                <anchor moveWithCells="1">
                  <from>
                    <xdr:col>5</xdr:col>
                    <xdr:colOff>409575</xdr:colOff>
                    <xdr:row>18</xdr:row>
                    <xdr:rowOff>66675</xdr:rowOff>
                  </from>
                  <to>
                    <xdr:col>8</xdr:col>
                    <xdr:colOff>0</xdr:colOff>
                    <xdr:row>18</xdr:row>
                    <xdr:rowOff>295275</xdr:rowOff>
                  </to>
                </anchor>
              </controlPr>
            </control>
          </mc:Choice>
        </mc:AlternateContent>
        <mc:AlternateContent xmlns:mc="http://schemas.openxmlformats.org/markup-compatibility/2006">
          <mc:Choice Requires="x14">
            <control shapeId="8215" r:id="rId28" name="Check Box 23">
              <controlPr defaultSize="0" autoFill="0" autoLine="0" autoPict="0">
                <anchor moveWithCells="1">
                  <from>
                    <xdr:col>3</xdr:col>
                    <xdr:colOff>104775</xdr:colOff>
                    <xdr:row>4</xdr:row>
                    <xdr:rowOff>66675</xdr:rowOff>
                  </from>
                  <to>
                    <xdr:col>4</xdr:col>
                    <xdr:colOff>390525</xdr:colOff>
                    <xdr:row>4</xdr:row>
                    <xdr:rowOff>390525</xdr:rowOff>
                  </to>
                </anchor>
              </controlPr>
            </control>
          </mc:Choice>
        </mc:AlternateContent>
        <mc:AlternateContent xmlns:mc="http://schemas.openxmlformats.org/markup-compatibility/2006">
          <mc:Choice Requires="x14">
            <control shapeId="8216" r:id="rId29" name="Check Box 24">
              <controlPr defaultSize="0" autoFill="0" autoLine="0" autoPict="0">
                <anchor moveWithCells="1">
                  <from>
                    <xdr:col>1</xdr:col>
                    <xdr:colOff>104775</xdr:colOff>
                    <xdr:row>6</xdr:row>
                    <xdr:rowOff>85725</xdr:rowOff>
                  </from>
                  <to>
                    <xdr:col>7</xdr:col>
                    <xdr:colOff>152400</xdr:colOff>
                    <xdr:row>6</xdr:row>
                    <xdr:rowOff>381000</xdr:rowOff>
                  </to>
                </anchor>
              </controlPr>
            </control>
          </mc:Choice>
        </mc:AlternateContent>
        <mc:AlternateContent xmlns:mc="http://schemas.openxmlformats.org/markup-compatibility/2006">
          <mc:Choice Requires="x14">
            <control shapeId="8217" r:id="rId30" name="Check Box 25">
              <controlPr defaultSize="0" autoFill="0" autoLine="0" autoPict="0">
                <anchor moveWithCells="1">
                  <from>
                    <xdr:col>5</xdr:col>
                    <xdr:colOff>409575</xdr:colOff>
                    <xdr:row>18</xdr:row>
                    <xdr:rowOff>352425</xdr:rowOff>
                  </from>
                  <to>
                    <xdr:col>8</xdr:col>
                    <xdr:colOff>0</xdr:colOff>
                    <xdr:row>18</xdr:row>
                    <xdr:rowOff>581025</xdr:rowOff>
                  </to>
                </anchor>
              </controlPr>
            </control>
          </mc:Choice>
        </mc:AlternateContent>
        <mc:AlternateContent xmlns:mc="http://schemas.openxmlformats.org/markup-compatibility/2006">
          <mc:Choice Requires="x14">
            <control shapeId="8218" r:id="rId31" name="Check Box 26">
              <controlPr defaultSize="0" autoFill="0" autoLine="0" autoPict="0">
                <anchor moveWithCells="1">
                  <from>
                    <xdr:col>5</xdr:col>
                    <xdr:colOff>409575</xdr:colOff>
                    <xdr:row>19</xdr:row>
                    <xdr:rowOff>28575</xdr:rowOff>
                  </from>
                  <to>
                    <xdr:col>8</xdr:col>
                    <xdr:colOff>0</xdr:colOff>
                    <xdr:row>19</xdr:row>
                    <xdr:rowOff>200025</xdr:rowOff>
                  </to>
                </anchor>
              </controlPr>
            </control>
          </mc:Choice>
        </mc:AlternateContent>
        <mc:AlternateContent xmlns:mc="http://schemas.openxmlformats.org/markup-compatibility/2006">
          <mc:Choice Requires="x14">
            <control shapeId="8219" r:id="rId32" name="Check Box 27">
              <controlPr defaultSize="0" autoFill="0" autoLine="0" autoPict="0">
                <anchor moveWithCells="1">
                  <from>
                    <xdr:col>5</xdr:col>
                    <xdr:colOff>409575</xdr:colOff>
                    <xdr:row>19</xdr:row>
                    <xdr:rowOff>247650</xdr:rowOff>
                  </from>
                  <to>
                    <xdr:col>8</xdr:col>
                    <xdr:colOff>0</xdr:colOff>
                    <xdr:row>19</xdr:row>
                    <xdr:rowOff>409575</xdr:rowOff>
                  </to>
                </anchor>
              </controlPr>
            </control>
          </mc:Choice>
        </mc:AlternateContent>
        <mc:AlternateContent xmlns:mc="http://schemas.openxmlformats.org/markup-compatibility/2006">
          <mc:Choice Requires="x14">
            <control shapeId="8220" r:id="rId33" name="Check Box 28">
              <controlPr defaultSize="0" autoFill="0" autoLine="0" autoPict="0">
                <anchor moveWithCells="1">
                  <from>
                    <xdr:col>5</xdr:col>
                    <xdr:colOff>409575</xdr:colOff>
                    <xdr:row>19</xdr:row>
                    <xdr:rowOff>438150</xdr:rowOff>
                  </from>
                  <to>
                    <xdr:col>8</xdr:col>
                    <xdr:colOff>66675</xdr:colOff>
                    <xdr:row>20</xdr:row>
                    <xdr:rowOff>9525</xdr:rowOff>
                  </to>
                </anchor>
              </controlPr>
            </control>
          </mc:Choice>
        </mc:AlternateContent>
        <mc:AlternateContent xmlns:mc="http://schemas.openxmlformats.org/markup-compatibility/2006">
          <mc:Choice Requires="x14">
            <control shapeId="8221" r:id="rId34" name="Check Box 29">
              <controlPr defaultSize="0" autoFill="0" autoLine="0" autoPict="0">
                <anchor moveWithCells="1">
                  <from>
                    <xdr:col>5</xdr:col>
                    <xdr:colOff>104775</xdr:colOff>
                    <xdr:row>28</xdr:row>
                    <xdr:rowOff>57150</xdr:rowOff>
                  </from>
                  <to>
                    <xdr:col>7</xdr:col>
                    <xdr:colOff>381000</xdr:colOff>
                    <xdr:row>28</xdr:row>
                    <xdr:rowOff>352425</xdr:rowOff>
                  </to>
                </anchor>
              </controlPr>
            </control>
          </mc:Choice>
        </mc:AlternateContent>
        <mc:AlternateContent xmlns:mc="http://schemas.openxmlformats.org/markup-compatibility/2006">
          <mc:Choice Requires="x14">
            <control shapeId="8222" r:id="rId35" name="Check Box 30">
              <controlPr defaultSize="0" autoFill="0" autoLine="0" autoPict="0">
                <anchor moveWithCells="1">
                  <from>
                    <xdr:col>8</xdr:col>
                    <xdr:colOff>114300</xdr:colOff>
                    <xdr:row>28</xdr:row>
                    <xdr:rowOff>38100</xdr:rowOff>
                  </from>
                  <to>
                    <xdr:col>10</xdr:col>
                    <xdr:colOff>381000</xdr:colOff>
                    <xdr:row>28</xdr:row>
                    <xdr:rowOff>381000</xdr:rowOff>
                  </to>
                </anchor>
              </controlPr>
            </control>
          </mc:Choice>
        </mc:AlternateContent>
        <mc:AlternateContent xmlns:mc="http://schemas.openxmlformats.org/markup-compatibility/2006">
          <mc:Choice Requires="x14">
            <control shapeId="8223" r:id="rId36" name="Check Box 31">
              <controlPr defaultSize="0" autoFill="0" autoLine="0" autoPict="0">
                <anchor moveWithCells="1">
                  <from>
                    <xdr:col>7</xdr:col>
                    <xdr:colOff>133350</xdr:colOff>
                    <xdr:row>4</xdr:row>
                    <xdr:rowOff>85725</xdr:rowOff>
                  </from>
                  <to>
                    <xdr:col>10</xdr:col>
                    <xdr:colOff>66675</xdr:colOff>
                    <xdr:row>4</xdr:row>
                    <xdr:rowOff>381000</xdr:rowOff>
                  </to>
                </anchor>
              </controlPr>
            </control>
          </mc:Choice>
        </mc:AlternateContent>
        <mc:AlternateContent xmlns:mc="http://schemas.openxmlformats.org/markup-compatibility/2006">
          <mc:Choice Requires="x14">
            <control shapeId="8224" r:id="rId37" name="Check Box 32">
              <controlPr defaultSize="0" autoFill="0" autoLine="0" autoPict="0">
                <anchor moveWithCells="1">
                  <from>
                    <xdr:col>11</xdr:col>
                    <xdr:colOff>133350</xdr:colOff>
                    <xdr:row>4</xdr:row>
                    <xdr:rowOff>85725</xdr:rowOff>
                  </from>
                  <to>
                    <xdr:col>14</xdr:col>
                    <xdr:colOff>95250</xdr:colOff>
                    <xdr:row>4</xdr:row>
                    <xdr:rowOff>352425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D4B63-5378-4CBF-BF88-949A64A20217}">
  <sheetPr codeName="Sheet4">
    <tabColor theme="6"/>
  </sheetPr>
  <dimension ref="B2:AQ175"/>
  <sheetViews>
    <sheetView topLeftCell="A145" zoomScale="70" zoomScaleNormal="70" workbookViewId="0">
      <selection activeCell="C171" sqref="C171"/>
    </sheetView>
  </sheetViews>
  <sheetFormatPr defaultColWidth="9" defaultRowHeight="15.75"/>
  <cols>
    <col min="1" max="1" width="4.5" style="2" customWidth="1"/>
    <col min="2" max="2" width="19.25" style="2" customWidth="1"/>
    <col min="3" max="3" width="24.125" style="2" customWidth="1"/>
    <col min="4" max="4" width="9" style="2" customWidth="1"/>
    <col min="5" max="5" width="32.125" style="2" customWidth="1"/>
    <col min="6" max="6" width="29.875" style="2" customWidth="1"/>
    <col min="7" max="7" width="8.75" style="2" customWidth="1"/>
    <col min="8" max="9" width="9" style="3"/>
    <col min="10" max="10" width="32.5" style="3" customWidth="1"/>
    <col min="11" max="14" width="24.25" style="3" customWidth="1"/>
    <col min="15" max="16" width="58.875" style="3" customWidth="1"/>
    <col min="17" max="43" width="9" style="3"/>
    <col min="44" max="16384" width="9" style="2"/>
  </cols>
  <sheetData>
    <row r="2" spans="2:6">
      <c r="B2" s="145" t="s">
        <v>343</v>
      </c>
      <c r="C2" s="146"/>
      <c r="D2" s="146"/>
      <c r="E2" s="146"/>
      <c r="F2" s="146"/>
    </row>
    <row r="3" spans="2:6">
      <c r="B3" s="147" t="s">
        <v>26</v>
      </c>
      <c r="C3" s="148" t="b">
        <v>0</v>
      </c>
      <c r="D3" s="146"/>
      <c r="E3" s="146"/>
      <c r="F3" s="146"/>
    </row>
    <row r="4" spans="2:6">
      <c r="B4" s="147" t="s">
        <v>27</v>
      </c>
      <c r="C4" s="148" t="b">
        <v>0</v>
      </c>
      <c r="D4" s="146"/>
      <c r="E4" s="146"/>
      <c r="F4" s="146"/>
    </row>
    <row r="5" spans="2:6" ht="16.5" thickBot="1">
      <c r="B5" s="149" t="s">
        <v>316</v>
      </c>
      <c r="C5" s="146">
        <f>COUNTIF(C3:C4,TRUE)</f>
        <v>0</v>
      </c>
      <c r="D5" s="146"/>
      <c r="E5" s="146"/>
      <c r="F5" s="146"/>
    </row>
    <row r="6" spans="2:6" ht="16.5" thickBot="1">
      <c r="B6" s="149" t="s">
        <v>294</v>
      </c>
      <c r="C6" s="150" t="str">
        <f>_xlfn.IFS(C5&gt;=2,"要確認",AND(C3=TRUE,C4=FALSE),"新規",AND(C3=FALSE,C4=TRUE),"変更",AND(C3=FALSE,C4=FALSE),"未選択")</f>
        <v>未選択</v>
      </c>
      <c r="D6" s="146"/>
      <c r="E6" s="146"/>
      <c r="F6" s="146"/>
    </row>
    <row r="7" spans="2:6">
      <c r="B7" s="149"/>
      <c r="C7" s="151"/>
      <c r="D7" s="146"/>
      <c r="E7" s="146"/>
      <c r="F7" s="146"/>
    </row>
    <row r="8" spans="2:6">
      <c r="B8" s="152" t="s">
        <v>303</v>
      </c>
      <c r="C8" s="485">
        <f>依頼書!H5</f>
        <v>0</v>
      </c>
      <c r="D8" s="485"/>
      <c r="E8" s="485"/>
      <c r="F8" s="485"/>
    </row>
    <row r="9" spans="2:6">
      <c r="B9" s="106"/>
    </row>
    <row r="10" spans="2:6">
      <c r="B10" s="145" t="s">
        <v>88</v>
      </c>
      <c r="C10" s="146"/>
      <c r="D10" s="146"/>
      <c r="E10" s="146"/>
      <c r="F10" s="146"/>
    </row>
    <row r="11" spans="2:6">
      <c r="B11" s="152" t="s">
        <v>295</v>
      </c>
      <c r="C11" s="148" t="b">
        <v>0</v>
      </c>
      <c r="D11" s="146"/>
      <c r="E11" s="146"/>
      <c r="F11" s="146"/>
    </row>
    <row r="12" spans="2:6">
      <c r="B12" s="152" t="s">
        <v>296</v>
      </c>
      <c r="C12" s="148" t="b">
        <v>0</v>
      </c>
      <c r="D12" s="146"/>
      <c r="E12" s="146"/>
      <c r="F12" s="146"/>
    </row>
    <row r="13" spans="2:6">
      <c r="B13" s="152" t="s">
        <v>297</v>
      </c>
      <c r="C13" s="148" t="b">
        <v>0</v>
      </c>
      <c r="D13" s="146"/>
      <c r="E13" s="146"/>
      <c r="F13" s="146"/>
    </row>
    <row r="14" spans="2:6">
      <c r="B14" s="152" t="s">
        <v>298</v>
      </c>
      <c r="C14" s="148" t="b">
        <v>0</v>
      </c>
      <c r="D14" s="146"/>
      <c r="E14" s="146"/>
      <c r="F14" s="146"/>
    </row>
    <row r="15" spans="2:6">
      <c r="B15" s="152" t="s">
        <v>299</v>
      </c>
      <c r="C15" s="148" t="b">
        <v>0</v>
      </c>
      <c r="D15" s="146"/>
      <c r="E15" s="146"/>
      <c r="F15" s="146"/>
    </row>
    <row r="16" spans="2:6">
      <c r="B16" s="152" t="s">
        <v>300</v>
      </c>
      <c r="C16" s="148" t="b">
        <v>0</v>
      </c>
      <c r="D16" s="146"/>
      <c r="E16" s="146"/>
      <c r="F16" s="146"/>
    </row>
    <row r="17" spans="2:10" ht="28.5">
      <c r="B17" s="152" t="s">
        <v>301</v>
      </c>
      <c r="C17" s="148" t="b">
        <v>0</v>
      </c>
      <c r="D17" s="146"/>
      <c r="E17" s="146"/>
      <c r="F17" s="146"/>
    </row>
    <row r="18" spans="2:10" ht="16.5" thickBot="1">
      <c r="B18" s="149" t="s">
        <v>316</v>
      </c>
      <c r="C18" s="146">
        <f>COUNTIF(C11:C17,TRUE)</f>
        <v>0</v>
      </c>
      <c r="D18" s="146"/>
      <c r="E18" s="146"/>
      <c r="F18" s="146"/>
    </row>
    <row r="19" spans="2:10" ht="31.5" customHeight="1" thickBot="1">
      <c r="B19" s="149" t="s">
        <v>302</v>
      </c>
      <c r="C19" s="150" t="str">
        <f>_xlfn.IFS(C18=0,"未選択",C18&gt;=2,"要確認",C11=TRUE,"常勤職員",C12=TRUE,"非常勤職員",C13=TRUE,"学生",C14=TRUE,"患者",C15=TRUE,"学外者",C16=TRUE,"受領代理人",C17=TRUE,"企業、団体等（個人事業主含む）")</f>
        <v>未選択</v>
      </c>
      <c r="D19" s="146"/>
      <c r="E19" s="146"/>
      <c r="F19" s="146"/>
    </row>
    <row r="20" spans="2:10" ht="16.5" thickBot="1">
      <c r="B20" s="149" t="s">
        <v>326</v>
      </c>
      <c r="C20" s="150" t="str">
        <f>_xlfn.IFS(C18=0,"未選択",C18&gt;=2,"要確認",C17=TRUE,"法人",OR(C11=TRUE,C12=TRUE,C13=TRUE,C14=TRUE,C15=TRUE,C16=TRUE),"個人")</f>
        <v>未選択</v>
      </c>
      <c r="D20" s="146"/>
      <c r="E20" s="146"/>
      <c r="F20" s="146"/>
    </row>
    <row r="23" spans="2:10">
      <c r="B23" s="106" t="s">
        <v>77</v>
      </c>
    </row>
    <row r="24" spans="2:10" ht="15.75" customHeight="1">
      <c r="B24" s="109" t="s">
        <v>633</v>
      </c>
      <c r="C24" s="494" t="str">
        <f>IF(依頼書!B43="",IF(依頼書!B8="","",依頼書!B8),依頼書!B43)</f>
        <v/>
      </c>
      <c r="D24" s="494"/>
      <c r="E24" s="494"/>
      <c r="F24" s="494"/>
      <c r="J24" s="308" t="s">
        <v>653</v>
      </c>
    </row>
    <row r="25" spans="2:10" ht="15.75" customHeight="1">
      <c r="B25" s="112" t="s">
        <v>304</v>
      </c>
      <c r="C25" s="495" t="str">
        <f>DBCS(C24)</f>
        <v/>
      </c>
      <c r="D25" s="495"/>
      <c r="E25" s="495"/>
      <c r="F25" s="495"/>
      <c r="J25" s="140" t="str">
        <f>IF(AND(EXACT(UPPER(C26),C26),EXACT(LOWER(C26),C26)),"無し","有り")</f>
        <v>無し</v>
      </c>
    </row>
    <row r="26" spans="2:10" ht="15.75" customHeight="1" thickBot="1">
      <c r="B26" s="112" t="s">
        <v>515</v>
      </c>
      <c r="C26" s="496" t="str">
        <f>IF(貼付用シート!D29="受領代理人","受領代理人　"&amp;処理用!C25,処理用!C25)</f>
        <v/>
      </c>
      <c r="D26" s="496"/>
      <c r="E26" s="496"/>
      <c r="F26" s="496"/>
    </row>
    <row r="27" spans="2:10" ht="72.75" customHeight="1" thickBot="1">
      <c r="B27" s="112" t="s">
        <v>654</v>
      </c>
      <c r="C27" s="497" t="str">
        <f>IF(C151=J158,C26,IF(J25="有り",UPPER(C26)&amp;"（"&amp;DBCS(C33)&amp;"）",C26))</f>
        <v/>
      </c>
      <c r="D27" s="486"/>
      <c r="E27" s="486"/>
      <c r="F27" s="487"/>
    </row>
    <row r="28" spans="2:10" ht="31.5" customHeight="1">
      <c r="B28" s="109" t="s">
        <v>388</v>
      </c>
      <c r="C28" s="493" t="str">
        <f>SUBSTITUTE(C25,"　","■")</f>
        <v/>
      </c>
      <c r="D28" s="493"/>
      <c r="E28" s="493"/>
      <c r="F28" s="493"/>
    </row>
    <row r="31" spans="2:10">
      <c r="B31" s="106" t="s">
        <v>344</v>
      </c>
    </row>
    <row r="32" spans="2:10" ht="15.75" customHeight="1" thickBot="1">
      <c r="B32" s="109" t="s">
        <v>633</v>
      </c>
      <c r="C32" s="494" t="str">
        <f>IF(依頼書!B44="",IF(依頼書!B9="","",依頼書!B9),依頼書!B44)</f>
        <v/>
      </c>
      <c r="D32" s="494"/>
      <c r="E32" s="494"/>
      <c r="F32" s="494"/>
    </row>
    <row r="33" spans="2:15" ht="15.75" customHeight="1" thickBot="1">
      <c r="B33" s="112" t="s">
        <v>384</v>
      </c>
      <c r="C33" s="490" t="str">
        <f>SUBSTITUTE(ASC(C32)," ","")</f>
        <v/>
      </c>
      <c r="D33" s="491"/>
      <c r="E33" s="491"/>
      <c r="F33" s="492"/>
    </row>
    <row r="34" spans="2:15" ht="31.5" customHeight="1">
      <c r="B34" s="109" t="s">
        <v>388</v>
      </c>
      <c r="C34" s="493" t="str">
        <f>SUBSTITUTE(C33,"　","■")</f>
        <v/>
      </c>
      <c r="D34" s="493"/>
      <c r="E34" s="493"/>
      <c r="F34" s="493"/>
    </row>
    <row r="35" spans="2:15" ht="31.5" customHeight="1">
      <c r="B35" s="131"/>
      <c r="C35" s="110"/>
      <c r="D35" s="110"/>
      <c r="E35" s="110"/>
      <c r="F35" s="110"/>
    </row>
    <row r="36" spans="2:15" ht="31.5" customHeight="1">
      <c r="B36" s="109" t="s">
        <v>443</v>
      </c>
      <c r="C36" s="489" t="str">
        <f>DBCS(C32)</f>
        <v/>
      </c>
      <c r="D36" s="489"/>
      <c r="E36" s="489"/>
      <c r="F36" s="489"/>
    </row>
    <row r="38" spans="2:15">
      <c r="B38" s="106" t="s">
        <v>389</v>
      </c>
      <c r="I38" s="3" t="s">
        <v>441</v>
      </c>
      <c r="J38" s="125" t="s">
        <v>438</v>
      </c>
      <c r="K38" s="129" t="s">
        <v>437</v>
      </c>
      <c r="L38" s="126"/>
      <c r="M38" s="126"/>
      <c r="N38" s="126"/>
      <c r="O38" s="126"/>
    </row>
    <row r="39" spans="2:15" ht="31.5">
      <c r="B39" s="111" t="s">
        <v>440</v>
      </c>
      <c r="C39" s="489" t="str">
        <f>O61</f>
        <v/>
      </c>
      <c r="D39" s="489"/>
      <c r="E39" s="489"/>
      <c r="F39" s="489"/>
      <c r="J39" s="138" t="s">
        <v>390</v>
      </c>
      <c r="K39" s="138" t="s">
        <v>391</v>
      </c>
      <c r="L39" s="138" t="s">
        <v>392</v>
      </c>
      <c r="M39" s="138" t="s">
        <v>393</v>
      </c>
      <c r="N39" s="138" t="s">
        <v>394</v>
      </c>
      <c r="O39" s="138" t="s">
        <v>395</v>
      </c>
    </row>
    <row r="40" spans="2:15">
      <c r="B40" s="111" t="s">
        <v>439</v>
      </c>
      <c r="C40" s="488" t="str">
        <f>LEFT(O61,20)</f>
        <v/>
      </c>
      <c r="D40" s="488"/>
      <c r="E40" s="488"/>
      <c r="F40" s="488"/>
      <c r="J40" s="127" t="s">
        <v>396</v>
      </c>
      <c r="K40" s="127" t="s">
        <v>397</v>
      </c>
      <c r="L40" s="127">
        <v>40</v>
      </c>
      <c r="M40" s="127"/>
      <c r="N40" s="127"/>
      <c r="O40" s="127" t="s">
        <v>655</v>
      </c>
    </row>
    <row r="41" spans="2:15">
      <c r="J41" s="127" t="s">
        <v>398</v>
      </c>
      <c r="K41" s="127" t="s">
        <v>399</v>
      </c>
      <c r="L41" s="127">
        <v>41</v>
      </c>
      <c r="M41" s="127" t="s">
        <v>400</v>
      </c>
      <c r="N41" s="127" t="str">
        <f t="shared" ref="N41:N59" si="0">",J"&amp;L41&amp;",K"&amp;L41&amp;")"</f>
        <v>,J41,K41)</v>
      </c>
      <c r="O41" s="127" t="str">
        <f>M41&amp;O40&amp;N41</f>
        <v>SUBSTITUTE（SUBSTITUTE(C27,J36,K36),J41,K41)</v>
      </c>
    </row>
    <row r="42" spans="2:15">
      <c r="J42" s="127" t="s">
        <v>401</v>
      </c>
      <c r="K42" s="127" t="s">
        <v>402</v>
      </c>
      <c r="L42" s="127">
        <v>42</v>
      </c>
      <c r="M42" s="127" t="s">
        <v>400</v>
      </c>
      <c r="N42" s="127" t="str">
        <f t="shared" si="0"/>
        <v>,J42,K42)</v>
      </c>
      <c r="O42" s="127" t="str">
        <f t="shared" ref="O42:O58" si="1">M42&amp;O41&amp;N42</f>
        <v>SUBSTITUTE（SUBSTITUTE（SUBSTITUTE(C27,J36,K36),J41,K41),J42,K42)</v>
      </c>
    </row>
    <row r="43" spans="2:15">
      <c r="B43" s="106" t="s">
        <v>345</v>
      </c>
      <c r="J43" s="127" t="s">
        <v>403</v>
      </c>
      <c r="K43" s="127" t="s">
        <v>404</v>
      </c>
      <c r="L43" s="127">
        <v>43</v>
      </c>
      <c r="M43" s="127" t="s">
        <v>400</v>
      </c>
      <c r="N43" s="127" t="str">
        <f t="shared" si="0"/>
        <v>,J43,K43)</v>
      </c>
      <c r="O43" s="127" t="str">
        <f t="shared" si="1"/>
        <v>SUBSTITUTE（SUBSTITUTE（SUBSTITUTE（SUBSTITUTE(C27,J36,K36),J41,K41),J42,K42),J43,K43)</v>
      </c>
    </row>
    <row r="44" spans="2:15">
      <c r="B44" s="132" t="s">
        <v>346</v>
      </c>
      <c r="C44" s="136" t="str">
        <f>依頼書!K10</f>
        <v/>
      </c>
      <c r="J44" s="127" t="s">
        <v>405</v>
      </c>
      <c r="K44" s="127" t="s">
        <v>406</v>
      </c>
      <c r="L44" s="127">
        <v>44</v>
      </c>
      <c r="M44" s="127" t="s">
        <v>400</v>
      </c>
      <c r="N44" s="127" t="str">
        <f t="shared" si="0"/>
        <v>,J44,K44)</v>
      </c>
      <c r="O44" s="127" t="str">
        <f t="shared" si="1"/>
        <v>SUBSTITUTE（SUBSTITUTE（SUBSTITUTE（SUBSTITUTE（SUBSTITUTE(C27,J36,K36),J41,K41),J42,K42),J43,K43),J44,K44)</v>
      </c>
    </row>
    <row r="45" spans="2:15">
      <c r="B45" s="111" t="s">
        <v>347</v>
      </c>
      <c r="C45" s="115" t="str">
        <f>TEXT(依頼書!K10,"yyyymmdd")</f>
        <v/>
      </c>
      <c r="J45" s="127" t="s">
        <v>407</v>
      </c>
      <c r="K45" s="127" t="s">
        <v>408</v>
      </c>
      <c r="L45" s="127">
        <v>45</v>
      </c>
      <c r="M45" s="127" t="s">
        <v>400</v>
      </c>
      <c r="N45" s="127" t="str">
        <f t="shared" si="0"/>
        <v>,J45,K45)</v>
      </c>
      <c r="O45" s="127" t="str">
        <f t="shared" si="1"/>
        <v>SUBSTITUTE（SUBSTITUTE（SUBSTITUTE（SUBSTITUTE（SUBSTITUTE（SUBSTITUTE(C27,J36,K36),J41,K41),J42,K42),J43,K43),J44,K44),J45,K45)</v>
      </c>
    </row>
    <row r="46" spans="2:15">
      <c r="B46" s="106"/>
      <c r="J46" s="127" t="s">
        <v>409</v>
      </c>
      <c r="K46" s="127" t="s">
        <v>410</v>
      </c>
      <c r="L46" s="127">
        <v>46</v>
      </c>
      <c r="M46" s="127" t="s">
        <v>400</v>
      </c>
      <c r="N46" s="127" t="str">
        <f t="shared" si="0"/>
        <v>,J46,K46)</v>
      </c>
      <c r="O46" s="127" t="str">
        <f t="shared" si="1"/>
        <v>SUBSTITUTE（SUBSTITUTE（SUBSTITUTE（SUBSTITUTE（SUBSTITUTE（SUBSTITUTE（SUBSTITUTE(C27,J36,K36),J41,K41),J42,K42),J43,K43),J44,K44),J45,K45),J46,K46)</v>
      </c>
    </row>
    <row r="47" spans="2:15">
      <c r="J47" s="127" t="s">
        <v>411</v>
      </c>
      <c r="K47" s="127" t="s">
        <v>412</v>
      </c>
      <c r="L47" s="127">
        <v>47</v>
      </c>
      <c r="M47" s="127" t="s">
        <v>400</v>
      </c>
      <c r="N47" s="127" t="str">
        <f t="shared" si="0"/>
        <v>,J47,K47)</v>
      </c>
      <c r="O47" s="127" t="str">
        <f t="shared" si="1"/>
        <v>SUBSTITUTE（SUBSTITUTE（SUBSTITUTE（SUBSTITUTE（SUBSTITUTE（SUBSTITUTE（SUBSTITUTE（SUBSTITUTE(C27,J36,K36),J41,K41),J42,K42),J43,K43),J44,K44),J45,K45),J46,K46),J47,K47)</v>
      </c>
    </row>
    <row r="48" spans="2:15">
      <c r="J48" s="127" t="s">
        <v>413</v>
      </c>
      <c r="K48" s="127" t="s">
        <v>414</v>
      </c>
      <c r="L48" s="127">
        <v>48</v>
      </c>
      <c r="M48" s="127" t="s">
        <v>400</v>
      </c>
      <c r="N48" s="127" t="str">
        <f t="shared" si="0"/>
        <v>,J48,K48)</v>
      </c>
      <c r="O48" s="127" t="str">
        <f t="shared" si="1"/>
        <v>SUBSTITUTE（SUBSTITUTE（SUBSTITUTE（SUBSTITUTE（SUBSTITUTE（SUBSTITUTE（SUBSTITUTE（SUBSTITUTE（SUBSTITUTE(C27,J36,K36),J41,K41),J42,K42),J43,K43),J44,K44),J45,K45),J46,K46),J47,K47),J48,K48)</v>
      </c>
    </row>
    <row r="49" spans="2:18">
      <c r="B49" s="106" t="s">
        <v>305</v>
      </c>
      <c r="J49" s="127" t="s">
        <v>415</v>
      </c>
      <c r="K49" s="127" t="s">
        <v>416</v>
      </c>
      <c r="L49" s="127">
        <v>49</v>
      </c>
      <c r="M49" s="127" t="s">
        <v>400</v>
      </c>
      <c r="N49" s="127" t="str">
        <f t="shared" si="0"/>
        <v>,J49,K49)</v>
      </c>
      <c r="O49" s="127" t="str">
        <f t="shared" si="1"/>
        <v>SUBSTITUTE（SUBSTITUTE（SUBSTITUTE（SUBSTITUTE（SUBSTITUTE（SUBSTITUTE（SUBSTITUTE（SUBSTITUTE（SUBSTITUTE（SUBSTITUTE(C27,J36,K36),J41,K41),J42,K42),J43,K43),J44,K44),J45,K45),J46,K46),J47,K47),J48,K48),J49,K49)</v>
      </c>
    </row>
    <row r="50" spans="2:18">
      <c r="B50" s="111" t="s">
        <v>306</v>
      </c>
      <c r="C50" s="115" t="str">
        <f>依頼書!B13&amp;"-"&amp;依頼書!F13</f>
        <v>-</v>
      </c>
      <c r="J50" s="127" t="s">
        <v>417</v>
      </c>
      <c r="K50" s="127" t="s">
        <v>418</v>
      </c>
      <c r="L50" s="127">
        <v>50</v>
      </c>
      <c r="M50" s="127" t="s">
        <v>400</v>
      </c>
      <c r="N50" s="127" t="str">
        <f t="shared" si="0"/>
        <v>,J50,K50)</v>
      </c>
      <c r="O50" s="127" t="str">
        <f t="shared" si="1"/>
        <v>SUBSTITUTE（SUBSTITUTE（SUBSTITUTE（SUBSTITUTE（SUBSTITUTE（SUBSTITUTE（SUBSTITUTE（SUBSTITUTE（SUBSTITUTE（SUBSTITUTE（SUBSTITUTE(C27,J36,K36),J41,K41),J42,K42),J43,K43),J44,K44),J45,K45),J46,K46),J47,K47),J48,K48),J49,K49),J50,K50)</v>
      </c>
    </row>
    <row r="51" spans="2:18">
      <c r="J51" s="127" t="s">
        <v>419</v>
      </c>
      <c r="K51" s="127" t="s">
        <v>420</v>
      </c>
      <c r="L51" s="127">
        <v>51</v>
      </c>
      <c r="M51" s="127" t="s">
        <v>400</v>
      </c>
      <c r="N51" s="127" t="str">
        <f t="shared" si="0"/>
        <v>,J51,K51)</v>
      </c>
      <c r="O51" s="127" t="str">
        <f t="shared" si="1"/>
        <v>SUBSTITUTE（SUBSTITUTE（SUBSTITUTE（SUBSTITUTE（SUBSTITUTE（SUBSTITUTE（SUBSTITUTE（SUBSTITUTE（SUBSTITUTE（SUBSTITUTE（SUBSTITUTE（SUBSTITUTE(C27,J36,K36),J41,K41),J42,K42),J43,K43),J44,K44),J45,K45),J46,K46),J47,K47),J48,K48),J49,K49),J50,K50),J51,K51)</v>
      </c>
    </row>
    <row r="52" spans="2:18">
      <c r="B52" s="106" t="s">
        <v>307</v>
      </c>
      <c r="J52" s="127" t="s">
        <v>421</v>
      </c>
      <c r="K52" s="127" t="s">
        <v>422</v>
      </c>
      <c r="L52" s="127">
        <v>52</v>
      </c>
      <c r="M52" s="127" t="s">
        <v>400</v>
      </c>
      <c r="N52" s="127" t="str">
        <f t="shared" si="0"/>
        <v>,J52,K52)</v>
      </c>
      <c r="O52" s="127" t="str">
        <f t="shared" si="1"/>
        <v>SUBSTITUTE（SUBSTITUTE（SUBSTITUTE（SUBSTITUTE（SUBSTITUTE（SUBSTITUTE（SUBSTITUTE（SUBSTITUTE（SUBSTITUTE（SUBSTITUTE（SUBSTITUTE（SUBSTITUTE（SUBSTITUTE(C27,J36,K36),J41,K41),J42,K42),J43,K43),J44,K44),J45,K45),J46,K46),J47,K47),J48,K48),J49,K49),J50,K50),J51,K51),J52,K52)</v>
      </c>
    </row>
    <row r="53" spans="2:18">
      <c r="B53" s="106"/>
      <c r="C53" s="113" t="s">
        <v>306</v>
      </c>
      <c r="D53" s="110" t="s">
        <v>311</v>
      </c>
      <c r="E53" s="113" t="s">
        <v>444</v>
      </c>
      <c r="F53" s="110"/>
      <c r="J53" s="127" t="s">
        <v>423</v>
      </c>
      <c r="K53" s="127" t="s">
        <v>424</v>
      </c>
      <c r="L53" s="127">
        <v>53</v>
      </c>
      <c r="M53" s="127" t="s">
        <v>400</v>
      </c>
      <c r="N53" s="127" t="str">
        <f t="shared" si="0"/>
        <v>,J53,K53)</v>
      </c>
      <c r="O53" s="127" t="str">
        <f t="shared" si="1"/>
        <v>SUBSTITUTE（SUBSTITUTE（SUBSTITUTE（SUBSTITUTE（SUBSTITUTE（SUBSTITUTE（SUBSTITUTE（SUBSTITUTE（SUBSTITUTE（SUBSTITUTE（SUBSTITUTE（SUBSTITUTE（SUBSTITUTE（SUBSTITUTE(C27,J36,K36),J41,K41),J42,K42),J43,K43),J44,K44),J45,K45),J46,K46),J47,K47),J48,K48),J49,K49),J50,K50),J51,K51),J52,K52),J53,K53)</v>
      </c>
    </row>
    <row r="54" spans="2:18">
      <c r="B54" s="111" t="s">
        <v>308</v>
      </c>
      <c r="C54" s="108" t="str">
        <f>IF(依頼書!J13="","",依頼書!J13)</f>
        <v/>
      </c>
      <c r="E54" s="115" t="str">
        <f>SUBSTITUTE(DBCS(C54),"−","－")</f>
        <v/>
      </c>
      <c r="J54" s="127" t="s">
        <v>425</v>
      </c>
      <c r="K54" s="127" t="s">
        <v>426</v>
      </c>
      <c r="L54" s="127">
        <v>54</v>
      </c>
      <c r="M54" s="127" t="s">
        <v>400</v>
      </c>
      <c r="N54" s="127" t="str">
        <f t="shared" si="0"/>
        <v>,J54,K54)</v>
      </c>
      <c r="O54" s="127" t="str">
        <f t="shared" si="1"/>
        <v>SUBSTITUTE（SUBSTITUTE（SUBSTITUTE（SUBSTITUTE（SUBSTITUTE（SUBSTITUTE（SUBSTITUTE（SUBSTITUTE（SUBSTITUTE（SUBSTITUTE（SUBSTITUTE（SUBSTITUTE（SUBSTITUTE（SUBSTITUTE（SUBSTITUTE(C27,J36,K36),J41,K41),J42,K42),J43,K43),J44,K44),J45,K45),J46,K46),J47,K47),J48,K48),J49,K49),J50,K50),J51,K51),J52,K52),J53,K53),J54,K54)</v>
      </c>
    </row>
    <row r="55" spans="2:18">
      <c r="B55" s="111" t="s">
        <v>37</v>
      </c>
      <c r="C55" s="108" t="str">
        <f>IF(依頼書!B15="","",依頼書!B15)</f>
        <v/>
      </c>
      <c r="E55" s="115" t="str">
        <f t="shared" ref="E55:E57" si="2">SUBSTITUTE(DBCS(C55),"−","－")</f>
        <v/>
      </c>
      <c r="J55" s="127" t="s">
        <v>427</v>
      </c>
      <c r="K55" s="127" t="s">
        <v>428</v>
      </c>
      <c r="L55" s="127">
        <v>55</v>
      </c>
      <c r="M55" s="127" t="s">
        <v>400</v>
      </c>
      <c r="N55" s="127" t="str">
        <f t="shared" si="0"/>
        <v>,J55,K55)</v>
      </c>
      <c r="O55" s="127" t="str">
        <f t="shared" si="1"/>
        <v>SUBSTITUTE（SUBSTITUTE（SUBSTITUTE（SUBSTITUTE（SUBSTITUTE（SUBSTITUTE（SUBSTITUTE（SUBSTITUTE（SUBSTITUTE（SUBSTITUTE（SUBSTITUTE（SUBSTITUTE（SUBSTITUTE（SUBSTITUTE（SUBSTITUTE（SUBSTITUTE(C27,J36,K36),J41,K41),J42,K42),J43,K43),J44,K44),J45,K45),J46,K46),J47,K47),J48,K48),J49,K49),J50,K50),J51,K51),J52,K52),J53,K53),J54,K54),J55,K55)</v>
      </c>
    </row>
    <row r="56" spans="2:18">
      <c r="B56" s="111" t="s">
        <v>309</v>
      </c>
      <c r="C56" s="108" t="str">
        <f>IF(依頼書!G15="","",依頼書!G15)</f>
        <v/>
      </c>
      <c r="E56" s="115" t="str">
        <f t="shared" si="2"/>
        <v/>
      </c>
      <c r="J56" s="127" t="s">
        <v>429</v>
      </c>
      <c r="K56" s="127" t="s">
        <v>430</v>
      </c>
      <c r="L56" s="127">
        <v>56</v>
      </c>
      <c r="M56" s="127" t="s">
        <v>400</v>
      </c>
      <c r="N56" s="127" t="str">
        <f t="shared" si="0"/>
        <v>,J56,K56)</v>
      </c>
      <c r="O56" s="127" t="str">
        <f t="shared" si="1"/>
        <v>SUBSTITUTE（SUBSTITUTE（SUBSTITUTE（SUBSTITUTE（SUBSTITUTE（SUBSTITUTE（SUBSTITUTE（SUBSTITUTE（SUBSTITUTE（SUBSTITUTE（SUBSTITUTE（SUBSTITUTE（SUBSTITUTE（SUBSTITUTE（SUBSTITUTE（SUBSTITUTE（SUBSTITUTE(C27,J36,K36),J41,K41),J42,K42),J43,K43),J44,K44),J45,K45),J46,K46),J47,K47),J48,K48),J49,K49),J50,K50),J51,K51),J52,K52),J53,K53),J54,K54),J55,K55),J56,K56)</v>
      </c>
    </row>
    <row r="57" spans="2:18">
      <c r="B57" s="111" t="s">
        <v>310</v>
      </c>
      <c r="C57" s="108" t="str">
        <f>IF(依頼書!M15="","",依頼書!M15)</f>
        <v/>
      </c>
      <c r="E57" s="115" t="str">
        <f t="shared" si="2"/>
        <v/>
      </c>
      <c r="J57" s="127" t="s">
        <v>431</v>
      </c>
      <c r="K57" s="127" t="s">
        <v>432</v>
      </c>
      <c r="L57" s="127">
        <v>57</v>
      </c>
      <c r="M57" s="127" t="s">
        <v>400</v>
      </c>
      <c r="N57" s="127" t="str">
        <f t="shared" si="0"/>
        <v>,J57,K57)</v>
      </c>
      <c r="O57" s="127" t="str">
        <f t="shared" si="1"/>
        <v>SUBSTITUTE（SUBSTITUTE（SUBSTITUTE（SUBSTITUTE（SUBSTITUTE（SUBSTITUTE（SUBSTITUTE（SUBSTITUTE（SUBSTITUTE（SUBSTITUTE（SUBSTITUTE（SUBSTITUTE（SUBSTITUTE（SUBSTITUTE（SUBSTITUTE（SUBSTITUTE（SUBSTITUTE（SUBSTITUTE(C27,J36,K36),J41,K41),J42,K42),J43,K43),J44,K44),J45,K45),J46,K46),J47,K47),J48,K48),J49,K49),J50,K50),J51,K51),J52,K52),J53,K53),J54,K54),J55,K55),J56,K56),J57,K57)</v>
      </c>
    </row>
    <row r="58" spans="2:18" ht="47.25">
      <c r="B58" s="111" t="s">
        <v>312</v>
      </c>
      <c r="C58" s="114"/>
      <c r="E58" s="114"/>
      <c r="J58" s="127" t="s">
        <v>433</v>
      </c>
      <c r="K58" s="127" t="s">
        <v>434</v>
      </c>
      <c r="L58" s="127">
        <v>58</v>
      </c>
      <c r="M58" s="127" t="s">
        <v>400</v>
      </c>
      <c r="N58" s="127" t="str">
        <f t="shared" si="0"/>
        <v>,J58,K58)</v>
      </c>
      <c r="O58" s="127" t="str">
        <f t="shared" si="1"/>
        <v>SUBSTITUTE（SUBSTITUTE（SUBSTITUTE（SUBSTITUTE（SUBSTITUTE（SUBSTITUTE（SUBSTITUTE（SUBSTITUTE（SUBSTITUTE（SUBSTITUTE（SUBSTITUTE（SUBSTITUTE（SUBSTITUTE（SUBSTITUTE（SUBSTITUTE（SUBSTITUTE（SUBSTITUTE（SUBSTITUTE（SUBSTITUTE(C27,J36,K36),J41,K41),J42,K42),J43,K43),J44,K44),J45,K45),J46,K46),J47,K47),J48,K48),J49,K49),J50,K50),J51,K51),J52,K52),J53,K53),J54,K54),J55,K55),J56,K56),J57,K57),J58,K58)</v>
      </c>
    </row>
    <row r="59" spans="2:18">
      <c r="J59" s="127" t="s">
        <v>435</v>
      </c>
      <c r="K59" s="127" t="s">
        <v>436</v>
      </c>
      <c r="L59" s="127">
        <v>59</v>
      </c>
      <c r="M59" s="127" t="s">
        <v>400</v>
      </c>
      <c r="N59" s="127" t="str">
        <f t="shared" si="0"/>
        <v>,J59,K59)</v>
      </c>
      <c r="O59" s="128" t="str">
        <f>M59&amp;O58&amp;N59</f>
        <v>SUBSTITUTE（SUBSTITUTE（SUBSTITUTE（SUBSTITUTE（SUBSTITUTE（SUBSTITUTE（SUBSTITUTE（SUBSTITUTE（SUBSTITUTE（SUBSTITUTE（SUBSTITUTE（SUBSTITUTE（SUBSTITUTE（SUBSTITUTE（SUBSTITUTE（SUBSTITUTE（SUBSTITUTE（SUBSTITUTE（SUBSTITUTE（SUBSTITUTE(C27,J36,K36),J41,K41),J42,K42),J43,K43),J44,K44),J45,K45),J46,K46),J47,K47),J48,K48),J49,K49),J50,K50),J51,K51),J52,K52),J53,K53),J54,K54),J55,K55),J56,K56),J57,K57),J58,K58),J59,K59)</v>
      </c>
    </row>
    <row r="60" spans="2:18" ht="16.5" thickBot="1">
      <c r="N60" s="126"/>
      <c r="O60" s="126" t="s">
        <v>442</v>
      </c>
    </row>
    <row r="61" spans="2:18" ht="16.5" thickBot="1">
      <c r="B61" s="106" t="s">
        <v>313</v>
      </c>
      <c r="N61" s="130" t="s">
        <v>391</v>
      </c>
      <c r="O61" s="486" t="str">
        <f>SUBSTITUTE(SUBSTITUTE(SUBSTITUTE(SUBSTITUTE(SUBSTITUTE(SUBSTITUTE(SUBSTITUTE(SUBSTITUTE(SUBSTITUTE(SUBSTITUTE(SUBSTITUTE(SUBSTITUTE(SUBSTITUTE(SUBSTITUTE(SUBSTITUTE(SUBSTITUTE(SUBSTITUTE(SUBSTITUTE(SUBSTITUTE(SUBSTITUTE(C27,J40,K40),J41,K41),J42,K42),J43,K43),J44,K44),J45,K45),J46,K46),J47,K47),J48,K48),J49,K49),J50,K50),J51,K51),J52,K52),J53,K53),J54,K54),J55,K55),J56,K56),J57,K57),J58,K58),J59,K59)</f>
        <v/>
      </c>
      <c r="P61" s="486"/>
      <c r="Q61" s="486"/>
      <c r="R61" s="487"/>
    </row>
    <row r="62" spans="2:18">
      <c r="B62" s="111" t="s">
        <v>306</v>
      </c>
      <c r="C62" s="108" t="str">
        <f>IF(依頼書!B16="","",依頼書!B16)</f>
        <v/>
      </c>
    </row>
    <row r="63" spans="2:18">
      <c r="B63" s="111" t="s">
        <v>445</v>
      </c>
      <c r="C63" s="115" t="str">
        <f>ASC(C62)</f>
        <v/>
      </c>
    </row>
    <row r="65" spans="2:15">
      <c r="B65" s="106" t="s">
        <v>314</v>
      </c>
    </row>
    <row r="66" spans="2:15">
      <c r="B66" s="111" t="s">
        <v>306</v>
      </c>
      <c r="C66" s="108" t="str">
        <f>IF(依頼書!B17="","",依頼書!B17)</f>
        <v/>
      </c>
    </row>
    <row r="67" spans="2:15">
      <c r="B67" s="111" t="s">
        <v>445</v>
      </c>
      <c r="C67" s="115" t="str">
        <f>ASC(C66)</f>
        <v/>
      </c>
    </row>
    <row r="69" spans="2:15">
      <c r="B69" s="106" t="s">
        <v>315</v>
      </c>
    </row>
    <row r="70" spans="2:15">
      <c r="B70" s="111" t="s">
        <v>306</v>
      </c>
      <c r="C70" s="108" t="str">
        <f>IF(依頼書!K17="","",依頼書!K17)</f>
        <v/>
      </c>
    </row>
    <row r="71" spans="2:15">
      <c r="B71" s="111" t="s">
        <v>445</v>
      </c>
      <c r="C71" s="115" t="str">
        <f>ASC(C70)</f>
        <v/>
      </c>
    </row>
    <row r="73" spans="2:15">
      <c r="J73" s="117" t="s">
        <v>483</v>
      </c>
    </row>
    <row r="74" spans="2:15">
      <c r="B74" s="106" t="s">
        <v>287</v>
      </c>
      <c r="J74" s="139" t="s">
        <v>492</v>
      </c>
      <c r="K74" s="139" t="s">
        <v>484</v>
      </c>
      <c r="L74" s="139" t="s">
        <v>485</v>
      </c>
      <c r="M74" s="139" t="s">
        <v>486</v>
      </c>
      <c r="N74" s="139" t="s">
        <v>289</v>
      </c>
      <c r="O74" s="139" t="s">
        <v>487</v>
      </c>
    </row>
    <row r="75" spans="2:15">
      <c r="B75" s="111" t="s">
        <v>303</v>
      </c>
      <c r="C75" s="108" t="str">
        <f>IF(依頼書!K19="","",依頼書!K19)</f>
        <v/>
      </c>
      <c r="J75" s="140" t="s">
        <v>481</v>
      </c>
      <c r="K75" s="140">
        <v>9998</v>
      </c>
      <c r="L75" s="140">
        <v>991</v>
      </c>
      <c r="M75" s="140" t="s">
        <v>499</v>
      </c>
      <c r="N75" s="140">
        <v>9999999</v>
      </c>
      <c r="O75" s="140" t="s">
        <v>490</v>
      </c>
    </row>
    <row r="76" spans="2:15">
      <c r="B76" s="132" t="s">
        <v>317</v>
      </c>
      <c r="C76" s="134" t="str">
        <f>ASC(C75)</f>
        <v/>
      </c>
      <c r="J76" s="140" t="s">
        <v>482</v>
      </c>
      <c r="K76" s="140">
        <v>9998</v>
      </c>
      <c r="L76" s="140">
        <v>992</v>
      </c>
      <c r="M76" s="140" t="s">
        <v>499</v>
      </c>
      <c r="N76" s="140">
        <v>9999999</v>
      </c>
      <c r="O76" s="140" t="s">
        <v>491</v>
      </c>
    </row>
    <row r="77" spans="2:15" ht="16.5" thickBot="1">
      <c r="B77" s="132" t="s">
        <v>473</v>
      </c>
      <c r="C77" s="134" t="str">
        <f>REPT("0",4-LEN(C76))&amp;C76</f>
        <v>0000</v>
      </c>
    </row>
    <row r="78" spans="2:15" ht="16.5" thickBot="1">
      <c r="B78" s="133" t="s">
        <v>480</v>
      </c>
      <c r="C78" s="135" t="str">
        <f>IF(C134="銀行振込",C77,K75)</f>
        <v>0000</v>
      </c>
    </row>
    <row r="80" spans="2:15">
      <c r="B80" s="106" t="s">
        <v>288</v>
      </c>
    </row>
    <row r="81" spans="2:11">
      <c r="B81" s="111" t="s">
        <v>306</v>
      </c>
      <c r="C81" s="108" t="str">
        <f>IF(依頼書!K20="","",依頼書!K20)</f>
        <v/>
      </c>
    </row>
    <row r="82" spans="2:11">
      <c r="B82" s="132" t="s">
        <v>317</v>
      </c>
      <c r="C82" s="134" t="str">
        <f>ASC(C81)</f>
        <v/>
      </c>
    </row>
    <row r="83" spans="2:11" ht="16.5" thickBot="1">
      <c r="B83" s="132" t="s">
        <v>474</v>
      </c>
      <c r="C83" s="134" t="str">
        <f>REPT("0",3-LEN(C82))&amp;C82</f>
        <v>000</v>
      </c>
    </row>
    <row r="84" spans="2:11" ht="16.5" thickBot="1">
      <c r="B84" s="133" t="s">
        <v>489</v>
      </c>
      <c r="C84" s="135" t="str">
        <f>_xlfn.IFS(C134="窓口払",L75,C134="口座引落",L76,C134="銀行振込",C83)</f>
        <v>000</v>
      </c>
    </row>
    <row r="86" spans="2:11">
      <c r="B86" s="106" t="s">
        <v>488</v>
      </c>
      <c r="J86" s="117" t="s">
        <v>486</v>
      </c>
    </row>
    <row r="87" spans="2:11" ht="16.5" thickBot="1">
      <c r="B87" s="132" t="s">
        <v>306</v>
      </c>
      <c r="C87" s="134" t="str">
        <f>依頼書!AI21</f>
        <v>未選択</v>
      </c>
      <c r="J87" s="139" t="s">
        <v>500</v>
      </c>
      <c r="K87" s="139" t="s">
        <v>501</v>
      </c>
    </row>
    <row r="88" spans="2:11" ht="32.25" thickBot="1">
      <c r="B88" s="133" t="s">
        <v>506</v>
      </c>
      <c r="C88" s="135" t="e">
        <f>_xlfn.IFS(OR(C134="口座引落",C134="窓口払"),K90,C87="普通",K88,C87="当座",K89,C87="要確認",K91)</f>
        <v>#N/A</v>
      </c>
      <c r="J88" s="140" t="s">
        <v>493</v>
      </c>
      <c r="K88" s="140" t="s">
        <v>496</v>
      </c>
    </row>
    <row r="89" spans="2:11">
      <c r="J89" s="140" t="s">
        <v>494</v>
      </c>
      <c r="K89" s="140" t="s">
        <v>497</v>
      </c>
    </row>
    <row r="90" spans="2:11">
      <c r="J90" s="140" t="s">
        <v>495</v>
      </c>
      <c r="K90" s="140" t="s">
        <v>498</v>
      </c>
    </row>
    <row r="91" spans="2:11">
      <c r="B91" s="106" t="s">
        <v>289</v>
      </c>
      <c r="J91" s="140" t="s">
        <v>504</v>
      </c>
      <c r="K91" s="140" t="s">
        <v>504</v>
      </c>
    </row>
    <row r="92" spans="2:11">
      <c r="B92" s="111" t="s">
        <v>303</v>
      </c>
      <c r="C92" s="116">
        <f>依頼書!B22</f>
        <v>0</v>
      </c>
    </row>
    <row r="93" spans="2:11">
      <c r="B93" s="111" t="s">
        <v>317</v>
      </c>
      <c r="C93" s="108" t="str">
        <f>ASC(C92)</f>
        <v>0</v>
      </c>
    </row>
    <row r="94" spans="2:11" ht="16.5" thickBot="1">
      <c r="B94" s="132" t="s">
        <v>477</v>
      </c>
      <c r="C94" s="134" t="str">
        <f>REPT("0",7-LEN(C93))&amp;C93</f>
        <v>0000000</v>
      </c>
    </row>
    <row r="95" spans="2:11" ht="16.5" thickBot="1">
      <c r="B95" s="133" t="s">
        <v>480</v>
      </c>
      <c r="C95" s="135" t="str">
        <f>_xlfn.IFS(C134="窓口払",N75,C134="口座引落",N76,C134="銀行振込",C94)</f>
        <v>0000000</v>
      </c>
    </row>
    <row r="97" spans="2:16" ht="51.75" customHeight="1">
      <c r="B97" s="106" t="s">
        <v>318</v>
      </c>
    </row>
    <row r="98" spans="2:16" ht="51.75" customHeight="1">
      <c r="B98" s="111" t="s">
        <v>303</v>
      </c>
      <c r="C98" s="108" t="str">
        <f>IF(依頼書!B24="","",依頼書!B24)</f>
        <v/>
      </c>
      <c r="J98" s="117" t="s">
        <v>478</v>
      </c>
    </row>
    <row r="99" spans="2:16" ht="51.75" customHeight="1">
      <c r="B99" s="111" t="s">
        <v>319</v>
      </c>
      <c r="C99" s="108" t="str">
        <f>LEFT(ASC(C98),30)</f>
        <v/>
      </c>
      <c r="I99" s="3" t="s">
        <v>441</v>
      </c>
      <c r="J99" s="138" t="s">
        <v>446</v>
      </c>
      <c r="K99" s="138" t="s">
        <v>447</v>
      </c>
      <c r="L99" s="138" t="s">
        <v>392</v>
      </c>
      <c r="M99" s="138" t="s">
        <v>393</v>
      </c>
      <c r="N99" s="138" t="s">
        <v>394</v>
      </c>
      <c r="O99" s="138" t="s">
        <v>395</v>
      </c>
      <c r="P99" s="138" t="s">
        <v>395</v>
      </c>
    </row>
    <row r="100" spans="2:16" ht="16.5" thickBot="1">
      <c r="B100" s="132" t="s">
        <v>472</v>
      </c>
      <c r="C100" s="134" t="str">
        <f>O112</f>
        <v/>
      </c>
      <c r="J100" s="127" t="s">
        <v>448</v>
      </c>
      <c r="K100" s="127" t="s">
        <v>449</v>
      </c>
      <c r="L100" s="127">
        <v>100</v>
      </c>
      <c r="M100" s="127"/>
      <c r="N100" s="127"/>
      <c r="O100" s="127" t="s">
        <v>656</v>
      </c>
      <c r="P100" s="127" t="s">
        <v>595</v>
      </c>
    </row>
    <row r="101" spans="2:16" ht="33" customHeight="1" thickBot="1">
      <c r="B101" s="133" t="s">
        <v>505</v>
      </c>
      <c r="C101" s="135" t="str">
        <f>_xlfn.IFS(C134="窓口払",O75,C134="口座引落",O76,C134="銀行振込",C100)</f>
        <v/>
      </c>
      <c r="J101" s="127" t="s">
        <v>450</v>
      </c>
      <c r="K101" s="127" t="s">
        <v>451</v>
      </c>
      <c r="L101" s="127">
        <v>101</v>
      </c>
      <c r="M101" s="127" t="s">
        <v>400</v>
      </c>
      <c r="N101" s="127" t="str">
        <f t="shared" ref="N101:N110" si="3">",J"&amp;L101&amp;",K"&amp;L101&amp;")"</f>
        <v>,J101,K101)</v>
      </c>
      <c r="O101" s="127" t="str">
        <f>M101&amp;O100&amp;N101</f>
        <v>SUBSTITUTE（SUBSTITUTE(C99,J99,K99),J101,K101)</v>
      </c>
      <c r="P101" s="127" t="str">
        <f>M101&amp;P100&amp;N101</f>
        <v>SUBSTITUTE（SUBSTITUTE(C105,J99,K99),J101,K101)</v>
      </c>
    </row>
    <row r="102" spans="2:16">
      <c r="J102" s="127" t="s">
        <v>452</v>
      </c>
      <c r="K102" s="127" t="s">
        <v>453</v>
      </c>
      <c r="L102" s="127">
        <v>102</v>
      </c>
      <c r="M102" s="127" t="s">
        <v>400</v>
      </c>
      <c r="N102" s="127" t="str">
        <f t="shared" si="3"/>
        <v>,J102,K102)</v>
      </c>
      <c r="O102" s="127" t="str">
        <f t="shared" ref="O102:O108" si="4">M102&amp;O101&amp;N102</f>
        <v>SUBSTITUTE（SUBSTITUTE（SUBSTITUTE(C99,J99,K99),J101,K101),J102,K102)</v>
      </c>
      <c r="P102" s="127" t="str">
        <f>M102&amp;P101&amp;N102</f>
        <v>SUBSTITUTE（SUBSTITUTE（SUBSTITUTE(C105,J99,K99),J101,K101),J102,K102)</v>
      </c>
    </row>
    <row r="103" spans="2:16">
      <c r="J103" s="127" t="s">
        <v>454</v>
      </c>
      <c r="K103" s="127" t="s">
        <v>455</v>
      </c>
      <c r="L103" s="127">
        <v>103</v>
      </c>
      <c r="M103" s="127" t="s">
        <v>400</v>
      </c>
      <c r="N103" s="127" t="str">
        <f t="shared" si="3"/>
        <v>,J103,K103)</v>
      </c>
      <c r="O103" s="127" t="str">
        <f t="shared" si="4"/>
        <v>SUBSTITUTE（SUBSTITUTE（SUBSTITUTE（SUBSTITUTE(C99,J99,K99),J101,K101),J102,K102),J103,K103)</v>
      </c>
      <c r="P103" s="127" t="str">
        <f>M103&amp;P102&amp;N103</f>
        <v>SUBSTITUTE（SUBSTITUTE（SUBSTITUTE（SUBSTITUTE(C105,J99,K99),J101,K101),J102,K102),J103,K103)</v>
      </c>
    </row>
    <row r="104" spans="2:16">
      <c r="B104" s="117" t="s">
        <v>586</v>
      </c>
      <c r="J104" s="127" t="s">
        <v>456</v>
      </c>
      <c r="K104" s="127" t="s">
        <v>457</v>
      </c>
      <c r="L104" s="127">
        <v>104</v>
      </c>
      <c r="M104" s="127" t="s">
        <v>400</v>
      </c>
      <c r="N104" s="127" t="str">
        <f t="shared" si="3"/>
        <v>,J104,K104)</v>
      </c>
      <c r="O104" s="127" t="str">
        <f t="shared" si="4"/>
        <v>SUBSTITUTE（SUBSTITUTE（SUBSTITUTE（SUBSTITUTE（SUBSTITUTE(C99,J99,K99),J101,K101),J102,K102),J103,K103),J104,K104)</v>
      </c>
      <c r="P104" s="127" t="str">
        <f t="shared" ref="P104:P110" si="5">M104&amp;P103&amp;N104</f>
        <v>SUBSTITUTE（SUBSTITUTE（SUBSTITUTE（SUBSTITUTE（SUBSTITUTE(C105,J99,K99),J101,K101),J102,K102),J103,K103),J104,K104)</v>
      </c>
    </row>
    <row r="105" spans="2:16">
      <c r="B105" s="111" t="s">
        <v>587</v>
      </c>
      <c r="C105" s="108" t="str">
        <f>貼付用シート!D53</f>
        <v/>
      </c>
      <c r="J105" s="127" t="s">
        <v>458</v>
      </c>
      <c r="K105" s="127" t="s">
        <v>459</v>
      </c>
      <c r="L105" s="127">
        <v>105</v>
      </c>
      <c r="M105" s="127" t="s">
        <v>400</v>
      </c>
      <c r="N105" s="127" t="str">
        <f t="shared" si="3"/>
        <v>,J105,K105)</v>
      </c>
      <c r="O105" s="127" t="str">
        <f t="shared" si="4"/>
        <v>SUBSTITUTE（SUBSTITUTE（SUBSTITUTE（SUBSTITUTE（SUBSTITUTE（SUBSTITUTE(C99,J99,K99),J101,K101),J102,K102),J103,K103),J104,K104),J105,K105)</v>
      </c>
      <c r="P105" s="127" t="str">
        <f>M105&amp;P104&amp;N105</f>
        <v>SUBSTITUTE（SUBSTITUTE（SUBSTITUTE（SUBSTITUTE（SUBSTITUTE（SUBSTITUTE(C105,J99,K99),J101,K101),J102,K102),J103,K103),J104,K104),J105,K105)</v>
      </c>
    </row>
    <row r="106" spans="2:16" ht="31.5">
      <c r="B106" s="111" t="s">
        <v>319</v>
      </c>
      <c r="C106" s="108" t="str">
        <f>LEFT(ASC(C105),30)</f>
        <v/>
      </c>
      <c r="J106" s="127" t="s">
        <v>460</v>
      </c>
      <c r="K106" s="127" t="s">
        <v>461</v>
      </c>
      <c r="L106" s="127">
        <v>106</v>
      </c>
      <c r="M106" s="127" t="s">
        <v>400</v>
      </c>
      <c r="N106" s="127" t="str">
        <f t="shared" si="3"/>
        <v>,J106,K106)</v>
      </c>
      <c r="O106" s="127" t="str">
        <f t="shared" si="4"/>
        <v>SUBSTITUTE（SUBSTITUTE（SUBSTITUTE（SUBSTITUTE（SUBSTITUTE（SUBSTITUTE（SUBSTITUTE(C99,J99,K99),J101,K101),J102,K102),J103,K103),J104,K104),J105,K105),J106,K106)</v>
      </c>
      <c r="P106" s="127" t="str">
        <f t="shared" si="5"/>
        <v>SUBSTITUTE（SUBSTITUTE（SUBSTITUTE（SUBSTITUTE（SUBSTITUTE（SUBSTITUTE（SUBSTITUTE(C105,J99,K99),J101,K101),J102,K102),J103,K103),J104,K104),J105,K105),J106,K106)</v>
      </c>
    </row>
    <row r="107" spans="2:16">
      <c r="B107" s="111" t="s">
        <v>589</v>
      </c>
      <c r="C107" s="115" t="str">
        <f>P112</f>
        <v/>
      </c>
      <c r="J107" s="127" t="s">
        <v>462</v>
      </c>
      <c r="K107" s="127" t="s">
        <v>463</v>
      </c>
      <c r="L107" s="127">
        <v>107</v>
      </c>
      <c r="M107" s="127" t="s">
        <v>400</v>
      </c>
      <c r="N107" s="127" t="str">
        <f t="shared" si="3"/>
        <v>,J107,K107)</v>
      </c>
      <c r="O107" s="127" t="str">
        <f t="shared" si="4"/>
        <v>SUBSTITUTE（SUBSTITUTE（SUBSTITUTE（SUBSTITUTE（SUBSTITUTE（SUBSTITUTE（SUBSTITUTE（SUBSTITUTE(C99,J99,K99),J101,K101),J102,K102),J103,K103),J104,K104),J105,K105),J106,K106),J107,K107)</v>
      </c>
      <c r="P107" s="127" t="str">
        <f t="shared" si="5"/>
        <v>SUBSTITUTE（SUBSTITUTE（SUBSTITUTE（SUBSTITUTE（SUBSTITUTE（SUBSTITUTE（SUBSTITUTE（SUBSTITUTE(C105,J99,K99),J101,K101),J102,K102),J103,K103),J104,K104),J105,K105),J106,K106),J107,K107)</v>
      </c>
    </row>
    <row r="108" spans="2:16" ht="47.25">
      <c r="B108" s="111" t="s">
        <v>590</v>
      </c>
      <c r="C108" s="182" t="str">
        <f>SUBSTITUTE(C107," ","■")</f>
        <v/>
      </c>
      <c r="J108" s="127" t="s">
        <v>464</v>
      </c>
      <c r="K108" s="127" t="s">
        <v>465</v>
      </c>
      <c r="L108" s="127">
        <v>108</v>
      </c>
      <c r="M108" s="127" t="s">
        <v>400</v>
      </c>
      <c r="N108" s="127" t="str">
        <f t="shared" si="3"/>
        <v>,J108,K108)</v>
      </c>
      <c r="O108" s="127" t="str">
        <f t="shared" si="4"/>
        <v>SUBSTITUTE（SUBSTITUTE（SUBSTITUTE（SUBSTITUTE（SUBSTITUTE（SUBSTITUTE（SUBSTITUTE（SUBSTITUTE（SUBSTITUTE(C99,J99,K99),J101,K101),J102,K102),J103,K103),J104,K104),J105,K105),J106,K106),J107,K107),J108,K108)</v>
      </c>
      <c r="P108" s="127" t="str">
        <f t="shared" si="5"/>
        <v>SUBSTITUTE（SUBSTITUTE（SUBSTITUTE（SUBSTITUTE（SUBSTITUTE（SUBSTITUTE（SUBSTITUTE（SUBSTITUTE（SUBSTITUTE(C105,J99,K99),J101,K101),J102,K102),J103,K103),J104,K104),J105,K105),J106,K106),J107,K107),J108,K108)</v>
      </c>
    </row>
    <row r="109" spans="2:16">
      <c r="J109" s="127" t="s">
        <v>466</v>
      </c>
      <c r="K109" s="127" t="s">
        <v>467</v>
      </c>
      <c r="L109" s="127">
        <v>109</v>
      </c>
      <c r="M109" s="127" t="s">
        <v>400</v>
      </c>
      <c r="N109" s="127" t="str">
        <f t="shared" si="3"/>
        <v>,J109,K109)</v>
      </c>
      <c r="O109" s="127" t="str">
        <f>M109&amp;O108&amp;N109</f>
        <v>SUBSTITUTE（SUBSTITUTE（SUBSTITUTE（SUBSTITUTE（SUBSTITUTE（SUBSTITUTE（SUBSTITUTE（SUBSTITUTE（SUBSTITUTE（SUBSTITUTE(C99,J99,K99),J101,K101),J102,K102),J103,K103),J104,K104),J105,K105),J106,K106),J107,K107),J108,K108),J109,K109)</v>
      </c>
      <c r="P109" s="127" t="str">
        <f t="shared" si="5"/>
        <v>SUBSTITUTE（SUBSTITUTE（SUBSTITUTE（SUBSTITUTE（SUBSTITUTE（SUBSTITUTE（SUBSTITUTE（SUBSTITUTE（SUBSTITUTE（SUBSTITUTE(C105,J99,K99),J101,K101),J102,K102),J103,K103),J104,K104),J105,K105),J106,K106),J107,K107),J108,K108),J109,K109)</v>
      </c>
    </row>
    <row r="110" spans="2:16">
      <c r="J110" s="127" t="s">
        <v>468</v>
      </c>
      <c r="K110" s="127" t="s">
        <v>469</v>
      </c>
      <c r="L110" s="127">
        <v>110</v>
      </c>
      <c r="M110" s="127" t="s">
        <v>400</v>
      </c>
      <c r="N110" s="127" t="str">
        <f t="shared" si="3"/>
        <v>,J110,K110)</v>
      </c>
      <c r="O110" s="128" t="str">
        <f>M110&amp;O109&amp;N110</f>
        <v>SUBSTITUTE（SUBSTITUTE（SUBSTITUTE（SUBSTITUTE（SUBSTITUTE（SUBSTITUTE（SUBSTITUTE（SUBSTITUTE（SUBSTITUTE（SUBSTITUTE（SUBSTITUTE(C99,J99,K99),J101,K101),J102,K102),J103,K103),J104,K104),J105,K105),J106,K106),J107,K107),J108,K108),J109,K109),J110,K110)</v>
      </c>
      <c r="P110" s="128" t="str">
        <f t="shared" si="5"/>
        <v>SUBSTITUTE（SUBSTITUTE（SUBSTITUTE（SUBSTITUTE（SUBSTITUTE（SUBSTITUTE（SUBSTITUTE（SUBSTITUTE（SUBSTITUTE（SUBSTITUTE（SUBSTITUTE(C105,J99,K99),J101,K101),J102,K102),J103,K103),J104,K104),J105,K105),J106,K106),J107,K107),J108,K108),J109,K109),J110,K110)</v>
      </c>
    </row>
    <row r="111" spans="2:16" ht="16.5" thickBot="1">
      <c r="J111" s="126"/>
      <c r="K111" s="126"/>
      <c r="L111" s="126"/>
      <c r="M111" s="126"/>
      <c r="N111" s="126"/>
      <c r="O111" s="126" t="s">
        <v>470</v>
      </c>
      <c r="P111" s="126" t="s">
        <v>470</v>
      </c>
    </row>
    <row r="112" spans="2:16" ht="17.25" thickBot="1">
      <c r="J112" s="126"/>
      <c r="K112" s="126"/>
      <c r="L112" s="126"/>
      <c r="M112" s="126"/>
      <c r="N112" s="181" t="s">
        <v>588</v>
      </c>
      <c r="O112" s="137" t="str">
        <f>SUBSTITUTE(SUBSTITUTE(SUBSTITUTE(SUBSTITUTE(SUBSTITUTE(SUBSTITUTE(SUBSTITUTE(SUBSTITUTE(SUBSTITUTE(SUBSTITUTE(SUBSTITUTE(C99,J100,K100),J101,K101),J102,K102),J103,K103),J104,K104),J105,K105),J106,K106),J107,K107),J108,K108),J109,K109),J110,K110)</f>
        <v/>
      </c>
      <c r="P112" s="137" t="str">
        <f>SUBSTITUTE(SUBSTITUTE(SUBSTITUTE(SUBSTITUTE(SUBSTITUTE(SUBSTITUTE(SUBSTITUTE(SUBSTITUTE(SUBSTITUTE(SUBSTITUTE(SUBSTITUTE(C106,J100,K100),J101,K101),J102,K102),J103,K103),J104,K104),J105,K105),J106,K106),J107,K107),J108,K108),J109,K109),J110,K110)</f>
        <v/>
      </c>
    </row>
    <row r="119" spans="2:5">
      <c r="B119" s="106" t="s">
        <v>327</v>
      </c>
    </row>
    <row r="120" spans="2:5">
      <c r="B120" s="109" t="s">
        <v>328</v>
      </c>
      <c r="C120" s="108" t="str">
        <f>貼付用シート!D55</f>
        <v>未選択</v>
      </c>
    </row>
    <row r="122" spans="2:5">
      <c r="B122" s="106" t="s">
        <v>329</v>
      </c>
      <c r="D122" s="2" t="s">
        <v>338</v>
      </c>
      <c r="E122" s="107" t="s">
        <v>335</v>
      </c>
    </row>
    <row r="123" spans="2:5">
      <c r="B123" s="109" t="s">
        <v>330</v>
      </c>
      <c r="C123" s="108" t="str">
        <f>IF(依頼書!F33="","",依頼書!F33)</f>
        <v/>
      </c>
      <c r="E123" s="115" t="str">
        <f>IF(C120="メール必要",C123,"")</f>
        <v/>
      </c>
    </row>
    <row r="124" spans="2:5">
      <c r="B124" s="109" t="s">
        <v>331</v>
      </c>
      <c r="C124" s="108" t="str">
        <f>IF(依頼書!F34="","",依頼書!F34)</f>
        <v/>
      </c>
      <c r="E124" s="115" t="str">
        <f>IF(C120="メール必要",C124,"")</f>
        <v/>
      </c>
    </row>
    <row r="125" spans="2:5">
      <c r="B125" s="109" t="s">
        <v>332</v>
      </c>
      <c r="C125" s="108" t="str">
        <f>IF(依頼書!F35="","",依頼書!F35)</f>
        <v/>
      </c>
      <c r="E125" s="115" t="str">
        <f>IF(C120="メール必要",C125,"")</f>
        <v/>
      </c>
    </row>
    <row r="127" spans="2:5">
      <c r="B127" s="106" t="s">
        <v>333</v>
      </c>
    </row>
    <row r="128" spans="2:5">
      <c r="B128" s="109" t="s">
        <v>333</v>
      </c>
      <c r="C128" s="108" t="str">
        <f>IF(依頼書!B36="","",依頼書!B36)</f>
        <v/>
      </c>
    </row>
    <row r="129" spans="2:6">
      <c r="B129" s="109" t="s">
        <v>337</v>
      </c>
      <c r="C129" s="108" t="str">
        <f>ASC(C128)</f>
        <v/>
      </c>
    </row>
    <row r="130" spans="2:6" ht="28.5">
      <c r="B130" s="109" t="s">
        <v>336</v>
      </c>
      <c r="C130" s="115" t="str">
        <f>SUBSTITUTE(SUBSTITUTE(C129," ",""),"-","-")</f>
        <v/>
      </c>
    </row>
    <row r="133" spans="2:6">
      <c r="B133" s="106" t="s">
        <v>339</v>
      </c>
    </row>
    <row r="134" spans="2:6">
      <c r="B134" s="142" t="s">
        <v>502</v>
      </c>
      <c r="C134" s="141" t="str">
        <f>依頼書!AJ42</f>
        <v>銀行振込</v>
      </c>
    </row>
    <row r="135" spans="2:6" ht="15.75" customHeight="1"/>
    <row r="136" spans="2:6" ht="29.25" customHeight="1"/>
    <row r="137" spans="2:6" ht="29.25" customHeight="1">
      <c r="B137" s="106" t="s">
        <v>341</v>
      </c>
    </row>
    <row r="138" spans="2:6" ht="29.25" customHeight="1">
      <c r="B138" s="111" t="s">
        <v>303</v>
      </c>
      <c r="C138" s="489">
        <f>依頼書!B43</f>
        <v>0</v>
      </c>
      <c r="D138" s="489"/>
      <c r="E138" s="489"/>
      <c r="F138" s="489"/>
    </row>
    <row r="139" spans="2:6">
      <c r="B139" s="111" t="s">
        <v>479</v>
      </c>
      <c r="C139" s="488" t="str">
        <f>DBCS(C138)</f>
        <v>０</v>
      </c>
      <c r="D139" s="488"/>
      <c r="E139" s="488"/>
      <c r="F139" s="488"/>
    </row>
    <row r="140" spans="2:6" ht="28.5">
      <c r="B140" s="109" t="s">
        <v>388</v>
      </c>
      <c r="C140" s="493" t="str">
        <f>SUBSTITUTE(C139,"　","■")</f>
        <v>０</v>
      </c>
      <c r="D140" s="493"/>
      <c r="E140" s="493"/>
      <c r="F140" s="493"/>
    </row>
    <row r="141" spans="2:6" ht="28.5" customHeight="1"/>
    <row r="142" spans="2:6" ht="28.5" customHeight="1">
      <c r="B142" s="106" t="s">
        <v>342</v>
      </c>
    </row>
    <row r="143" spans="2:6" ht="28.5" customHeight="1">
      <c r="B143" s="111" t="s">
        <v>303</v>
      </c>
      <c r="C143" s="489">
        <f>依頼書!B44</f>
        <v>0</v>
      </c>
      <c r="D143" s="489"/>
      <c r="E143" s="489"/>
      <c r="F143" s="489"/>
    </row>
    <row r="144" spans="2:6">
      <c r="B144" s="109" t="s">
        <v>384</v>
      </c>
      <c r="C144" s="488" t="str">
        <f>SUBSTITUTE(ASC(C143)," ","")</f>
        <v>0</v>
      </c>
      <c r="D144" s="488"/>
      <c r="E144" s="488"/>
      <c r="F144" s="488"/>
    </row>
    <row r="145" spans="2:14" ht="28.5">
      <c r="B145" s="109" t="s">
        <v>388</v>
      </c>
      <c r="C145" s="489" t="str">
        <f>SUBSTITUTE(C144,"　","■")</f>
        <v>0</v>
      </c>
      <c r="D145" s="489"/>
      <c r="E145" s="489"/>
      <c r="F145" s="489"/>
    </row>
    <row r="149" spans="2:14" ht="31.5">
      <c r="B149" s="106" t="s">
        <v>516</v>
      </c>
      <c r="C149" s="2" t="s">
        <v>541</v>
      </c>
    </row>
    <row r="150" spans="2:14">
      <c r="B150" s="106"/>
    </row>
    <row r="151" spans="2:14" ht="31.5" customHeight="1">
      <c r="B151" s="111" t="s">
        <v>519</v>
      </c>
      <c r="C151" s="108" t="str">
        <f>貼付用シート!D29</f>
        <v>東京科学大学の学生</v>
      </c>
      <c r="I151" s="3" t="s">
        <v>533</v>
      </c>
      <c r="J151" s="153" t="s">
        <v>519</v>
      </c>
      <c r="K151" s="153" t="s">
        <v>522</v>
      </c>
      <c r="L151" s="154" t="s">
        <v>528</v>
      </c>
      <c r="M151" s="154" t="s">
        <v>521</v>
      </c>
      <c r="N151" s="154" t="s">
        <v>529</v>
      </c>
    </row>
    <row r="152" spans="2:14" ht="31.5" customHeight="1">
      <c r="B152" s="111" t="s">
        <v>522</v>
      </c>
      <c r="C152" s="108" t="str">
        <f>貼付用シート!D54</f>
        <v>未選択</v>
      </c>
      <c r="J152" s="140" t="s">
        <v>295</v>
      </c>
      <c r="K152" s="140" t="s">
        <v>523</v>
      </c>
      <c r="L152" s="140" t="s">
        <v>127</v>
      </c>
      <c r="M152" s="140" t="s">
        <v>116</v>
      </c>
      <c r="N152" s="140" t="s">
        <v>530</v>
      </c>
    </row>
    <row r="153" spans="2:14">
      <c r="B153" s="2" t="s">
        <v>544</v>
      </c>
      <c r="J153" s="140" t="s">
        <v>296</v>
      </c>
      <c r="K153" s="140" t="s">
        <v>523</v>
      </c>
      <c r="L153" s="140" t="s">
        <v>127</v>
      </c>
      <c r="M153" s="140" t="s">
        <v>116</v>
      </c>
      <c r="N153" s="140" t="s">
        <v>530</v>
      </c>
    </row>
    <row r="154" spans="2:14">
      <c r="B154" s="157" t="s">
        <v>518</v>
      </c>
      <c r="C154" s="115" t="str">
        <f>IF(OR(C151=J152,C151=J153),L152,L154)</f>
        <v>1：一般</v>
      </c>
      <c r="J154" s="140" t="s">
        <v>542</v>
      </c>
      <c r="K154" s="140" t="s">
        <v>523</v>
      </c>
      <c r="L154" s="140" t="s">
        <v>117</v>
      </c>
      <c r="M154" s="140" t="s">
        <v>165</v>
      </c>
      <c r="N154" s="140" t="s">
        <v>530</v>
      </c>
    </row>
    <row r="155" spans="2:14">
      <c r="B155" s="157" t="s">
        <v>517</v>
      </c>
      <c r="C155" s="115" t="str">
        <f>_xlfn.IFS(OR(C151=J152,C151=J153),M152,OR(C151=J154,C151=J155,C151=J156,C151=J157),M154,AND(C151=J158,C152=K158),M158,C152=K159,M159,C152=K160,M160,C152=K161,M161,C152=K162,M162,C152=K163,M163,C151=J164,M164)</f>
        <v>50：個人</v>
      </c>
      <c r="J155" s="140" t="s">
        <v>298</v>
      </c>
      <c r="K155" s="140" t="s">
        <v>523</v>
      </c>
      <c r="L155" s="140" t="s">
        <v>117</v>
      </c>
      <c r="M155" s="140" t="s">
        <v>165</v>
      </c>
      <c r="N155" s="140" t="s">
        <v>530</v>
      </c>
    </row>
    <row r="156" spans="2:14">
      <c r="B156" s="157" t="s">
        <v>522</v>
      </c>
      <c r="C156" s="115" t="str">
        <f>_xlfn.IFS(C152=K159,N159,C152=K160,N160,TRUE,N152)</f>
        <v>3：その他</v>
      </c>
      <c r="J156" s="140" t="s">
        <v>514</v>
      </c>
      <c r="K156" s="140" t="s">
        <v>523</v>
      </c>
      <c r="L156" s="140" t="s">
        <v>117</v>
      </c>
      <c r="M156" s="140" t="s">
        <v>165</v>
      </c>
      <c r="N156" s="140" t="s">
        <v>530</v>
      </c>
    </row>
    <row r="157" spans="2:14">
      <c r="J157" s="140" t="s">
        <v>300</v>
      </c>
      <c r="K157" s="140" t="s">
        <v>523</v>
      </c>
      <c r="L157" s="140" t="s">
        <v>117</v>
      </c>
      <c r="M157" s="140" t="s">
        <v>165</v>
      </c>
      <c r="N157" s="140" t="s">
        <v>530</v>
      </c>
    </row>
    <row r="158" spans="2:14">
      <c r="J158" s="140" t="s">
        <v>301</v>
      </c>
      <c r="K158" s="140" t="s">
        <v>597</v>
      </c>
      <c r="L158" s="140"/>
      <c r="M158" s="140" t="s">
        <v>597</v>
      </c>
      <c r="N158" s="140"/>
    </row>
    <row r="159" spans="2:14">
      <c r="J159" s="140" t="s">
        <v>301</v>
      </c>
      <c r="K159" s="140" t="s">
        <v>321</v>
      </c>
      <c r="L159" s="140" t="s">
        <v>117</v>
      </c>
      <c r="M159" s="140" t="s">
        <v>524</v>
      </c>
      <c r="N159" s="140" t="s">
        <v>531</v>
      </c>
    </row>
    <row r="160" spans="2:14">
      <c r="J160" s="140" t="s">
        <v>520</v>
      </c>
      <c r="K160" s="140" t="s">
        <v>322</v>
      </c>
      <c r="L160" s="140" t="s">
        <v>117</v>
      </c>
      <c r="M160" s="140" t="s">
        <v>525</v>
      </c>
      <c r="N160" s="140" t="s">
        <v>532</v>
      </c>
    </row>
    <row r="161" spans="2:14">
      <c r="J161" s="140" t="s">
        <v>520</v>
      </c>
      <c r="K161" s="140" t="s">
        <v>323</v>
      </c>
      <c r="L161" s="140" t="s">
        <v>117</v>
      </c>
      <c r="M161" s="140" t="s">
        <v>526</v>
      </c>
      <c r="N161" s="140" t="s">
        <v>530</v>
      </c>
    </row>
    <row r="162" spans="2:14">
      <c r="J162" s="140" t="s">
        <v>520</v>
      </c>
      <c r="K162" s="140" t="s">
        <v>324</v>
      </c>
      <c r="L162" s="140" t="s">
        <v>117</v>
      </c>
      <c r="M162" s="140" t="s">
        <v>526</v>
      </c>
      <c r="N162" s="140" t="s">
        <v>530</v>
      </c>
    </row>
    <row r="163" spans="2:14">
      <c r="J163" s="140" t="s">
        <v>520</v>
      </c>
      <c r="K163" s="140" t="s">
        <v>325</v>
      </c>
      <c r="L163" s="140" t="s">
        <v>117</v>
      </c>
      <c r="M163" s="140" t="s">
        <v>527</v>
      </c>
      <c r="N163" s="140" t="s">
        <v>530</v>
      </c>
    </row>
    <row r="164" spans="2:14">
      <c r="J164" s="140" t="s">
        <v>597</v>
      </c>
      <c r="K164" s="140"/>
      <c r="L164" s="140"/>
      <c r="M164" s="140" t="s">
        <v>598</v>
      </c>
      <c r="N164" s="140"/>
    </row>
    <row r="167" spans="2:14">
      <c r="B167" s="111" t="s">
        <v>546</v>
      </c>
      <c r="C167" s="108" t="str">
        <f>IF(依頼書!B42="","",依頼書!B42)</f>
        <v/>
      </c>
      <c r="I167" s="3" t="s">
        <v>550</v>
      </c>
      <c r="J167" s="153" t="s">
        <v>283</v>
      </c>
      <c r="K167" s="158" t="s">
        <v>545</v>
      </c>
    </row>
    <row r="168" spans="2:14">
      <c r="B168" s="111" t="s">
        <v>547</v>
      </c>
      <c r="C168" s="108" t="str">
        <f>ASC(REPT("0",10-LEN(C167))&amp;C167)</f>
        <v>0000000000</v>
      </c>
      <c r="J168" s="140" t="s">
        <v>295</v>
      </c>
      <c r="K168" s="140" t="str">
        <f>"0"&amp;貼付用シート!D37&amp;"5"</f>
        <v>05</v>
      </c>
      <c r="L168" s="3" t="s">
        <v>548</v>
      </c>
    </row>
    <row r="169" spans="2:14">
      <c r="J169" s="140" t="s">
        <v>296</v>
      </c>
      <c r="K169" s="140" t="str">
        <f>"0"&amp;貼付用シート!D37&amp;"5"</f>
        <v>05</v>
      </c>
      <c r="L169" s="3" t="s">
        <v>548</v>
      </c>
    </row>
    <row r="170" spans="2:14">
      <c r="B170" s="157" t="s">
        <v>545</v>
      </c>
      <c r="C170" s="115" t="str">
        <f>INDEX(J168:K175,MATCH(C151,J168:J175,),2)</f>
        <v>00</v>
      </c>
      <c r="J170" s="140" t="s">
        <v>542</v>
      </c>
      <c r="K170" s="140" t="str">
        <f>"00"&amp;貼付用シート!D38</f>
        <v>00</v>
      </c>
      <c r="L170" s="3" t="s">
        <v>549</v>
      </c>
    </row>
    <row r="171" spans="2:14">
      <c r="J171" s="140" t="s">
        <v>298</v>
      </c>
      <c r="K171" s="140" t="str">
        <f>IF(C167="","要採番／既存コード確認",C168)</f>
        <v>要採番／既存コード確認</v>
      </c>
    </row>
    <row r="172" spans="2:14">
      <c r="J172" s="140" t="s">
        <v>514</v>
      </c>
      <c r="K172" s="140" t="str">
        <f>IF(C167="","要採番／既存コード確認",C168)</f>
        <v>要採番／既存コード確認</v>
      </c>
    </row>
    <row r="173" spans="2:14">
      <c r="J173" s="140" t="s">
        <v>300</v>
      </c>
      <c r="K173" s="140" t="str">
        <f>IF(C167="","要採番／既存コード確認",C168)</f>
        <v>要採番／既存コード確認</v>
      </c>
    </row>
    <row r="174" spans="2:14">
      <c r="J174" s="140" t="s">
        <v>301</v>
      </c>
      <c r="K174" s="140" t="str">
        <f>IF(C167="","要採番／既存コード確認",C168)</f>
        <v>要採番／既存コード確認</v>
      </c>
    </row>
    <row r="175" spans="2:14">
      <c r="J175" s="140" t="s">
        <v>597</v>
      </c>
      <c r="K175" s="140" t="s">
        <v>598</v>
      </c>
    </row>
  </sheetData>
  <mergeCells count="19">
    <mergeCell ref="C145:F145"/>
    <mergeCell ref="C139:F139"/>
    <mergeCell ref="C138:F138"/>
    <mergeCell ref="C140:F140"/>
    <mergeCell ref="C143:F143"/>
    <mergeCell ref="C144:F144"/>
    <mergeCell ref="C8:F8"/>
    <mergeCell ref="O61:R61"/>
    <mergeCell ref="C40:F40"/>
    <mergeCell ref="C39:F39"/>
    <mergeCell ref="C36:F36"/>
    <mergeCell ref="C33:F33"/>
    <mergeCell ref="C34:F34"/>
    <mergeCell ref="C24:F24"/>
    <mergeCell ref="C25:F25"/>
    <mergeCell ref="C28:F28"/>
    <mergeCell ref="C32:F32"/>
    <mergeCell ref="C26:F26"/>
    <mergeCell ref="C27:F27"/>
  </mergeCells>
  <phoneticPr fontId="1"/>
  <hyperlinks>
    <hyperlink ref="K38" r:id="rId1" xr:uid="{272E675B-68F7-457B-B4E8-F0080EE1D066}"/>
  </hyperlinks>
  <pageMargins left="0.7" right="0.7" top="0.75" bottom="0.75" header="0.3" footer="0.3"/>
  <pageSetup paperSize="9" orientation="portrait"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813C7-D6D3-486A-9644-6F58BAD382D1}">
  <sheetPr codeName="Sheet2">
    <tabColor theme="8" tint="0.59999389629810485"/>
  </sheetPr>
  <dimension ref="A2:C46"/>
  <sheetViews>
    <sheetView workbookViewId="0">
      <selection activeCell="F106" sqref="F106"/>
    </sheetView>
  </sheetViews>
  <sheetFormatPr defaultColWidth="9" defaultRowHeight="15.75"/>
  <cols>
    <col min="1" max="1" width="9" style="3"/>
    <col min="2" max="2" width="57.25" style="3" customWidth="1"/>
    <col min="3" max="3" width="28.875" style="3" customWidth="1"/>
    <col min="4" max="16384" width="9" style="3"/>
  </cols>
  <sheetData>
    <row r="2" spans="1:3">
      <c r="B2" s="6" t="s">
        <v>96</v>
      </c>
    </row>
    <row r="3" spans="1:3">
      <c r="B3" s="3" t="s">
        <v>97</v>
      </c>
    </row>
    <row r="4" spans="1:3">
      <c r="B4" s="3" t="s">
        <v>100</v>
      </c>
      <c r="C4" s="3" t="s">
        <v>98</v>
      </c>
    </row>
    <row r="5" spans="1:3">
      <c r="C5" s="3" t="s">
        <v>99</v>
      </c>
    </row>
    <row r="7" spans="1:3" ht="31.5">
      <c r="A7" s="3" t="s">
        <v>558</v>
      </c>
      <c r="B7" s="2" t="s">
        <v>103</v>
      </c>
      <c r="C7" s="3" t="s">
        <v>101</v>
      </c>
    </row>
    <row r="8" spans="1:3">
      <c r="C8" s="3" t="s">
        <v>102</v>
      </c>
    </row>
    <row r="10" spans="1:3" ht="58.15" customHeight="1">
      <c r="A10" s="3" t="s">
        <v>558</v>
      </c>
      <c r="B10" s="2" t="s">
        <v>575</v>
      </c>
    </row>
    <row r="11" spans="1:3" ht="76.900000000000006" customHeight="1">
      <c r="A11" s="3" t="s">
        <v>558</v>
      </c>
      <c r="B11" s="2" t="s">
        <v>593</v>
      </c>
    </row>
    <row r="14" spans="1:3">
      <c r="B14" s="189" t="s">
        <v>574</v>
      </c>
    </row>
    <row r="15" spans="1:3">
      <c r="B15" s="189" t="s">
        <v>573</v>
      </c>
    </row>
    <row r="17" spans="1:2">
      <c r="A17" s="3" t="s">
        <v>558</v>
      </c>
      <c r="B17" s="3" t="s">
        <v>334</v>
      </c>
    </row>
    <row r="20" spans="1:2">
      <c r="A20" s="3" t="s">
        <v>558</v>
      </c>
      <c r="B20" s="3" t="s">
        <v>340</v>
      </c>
    </row>
    <row r="24" spans="1:2">
      <c r="A24" s="3" t="s">
        <v>558</v>
      </c>
      <c r="B24" s="3" t="s">
        <v>471</v>
      </c>
    </row>
    <row r="29" spans="1:2">
      <c r="A29" s="3" t="s">
        <v>630</v>
      </c>
      <c r="B29" s="3" t="s">
        <v>503</v>
      </c>
    </row>
    <row r="31" spans="1:2" ht="14.65" customHeight="1"/>
    <row r="32" spans="1:2">
      <c r="A32" s="3" t="s">
        <v>558</v>
      </c>
      <c r="B32" s="3" t="s">
        <v>577</v>
      </c>
    </row>
    <row r="33" spans="1:3">
      <c r="A33" s="3" t="s">
        <v>558</v>
      </c>
      <c r="B33" s="3" t="s">
        <v>576</v>
      </c>
    </row>
    <row r="35" spans="1:3">
      <c r="A35" s="3" t="s">
        <v>558</v>
      </c>
      <c r="B35" s="3" t="s">
        <v>570</v>
      </c>
    </row>
    <row r="36" spans="1:3">
      <c r="A36" s="3" t="s">
        <v>558</v>
      </c>
      <c r="B36" s="3" t="s">
        <v>571</v>
      </c>
    </row>
    <row r="38" spans="1:3">
      <c r="A38" s="3" t="s">
        <v>630</v>
      </c>
      <c r="B38" s="3" t="s">
        <v>572</v>
      </c>
    </row>
    <row r="40" spans="1:3">
      <c r="A40" s="3" t="s">
        <v>558</v>
      </c>
      <c r="B40" s="3" t="s">
        <v>626</v>
      </c>
    </row>
    <row r="42" spans="1:3">
      <c r="A42" s="3" t="s">
        <v>645</v>
      </c>
      <c r="B42" s="3" t="s">
        <v>631</v>
      </c>
    </row>
    <row r="43" spans="1:3">
      <c r="A43" s="3" t="s">
        <v>645</v>
      </c>
      <c r="B43" s="3" t="s">
        <v>640</v>
      </c>
      <c r="C43" s="3" t="s">
        <v>646</v>
      </c>
    </row>
    <row r="45" spans="1:3" ht="44.25" customHeight="1">
      <c r="A45" s="3" t="s">
        <v>657</v>
      </c>
      <c r="B45" s="2" t="s">
        <v>652</v>
      </c>
    </row>
    <row r="46" spans="1:3" ht="44.25" customHeight="1"/>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依頼書</vt:lpstr>
      <vt:lpstr>貼付用シート</vt:lpstr>
      <vt:lpstr>記入例【職員】 </vt:lpstr>
      <vt:lpstr>記入例【学生】</vt:lpstr>
      <vt:lpstr>記入例【学外者】</vt:lpstr>
      <vt:lpstr>記入例【受領代理人】</vt:lpstr>
      <vt:lpstr>記入例【企業、団体等】</vt:lpstr>
      <vt:lpstr>処理用</vt:lpstr>
      <vt:lpstr>開発メモ</vt:lpstr>
      <vt:lpstr>リスト_IPK</vt:lpstr>
      <vt:lpstr>リスト_様式</vt:lpstr>
      <vt:lpstr>依頼書!Print_Area</vt:lpstr>
      <vt:lpstr>記入例【学外者】!Print_Area</vt:lpstr>
      <vt:lpstr>記入例【学生】!Print_Area</vt:lpstr>
      <vt:lpstr>'記入例【企業、団体等】'!Print_Area</vt:lpstr>
      <vt:lpstr>記入例【受領代理人】!Print_Area</vt:lpstr>
      <vt:lpstr>'記入例【職員】 '!Print_Area</vt:lpstr>
      <vt:lpstr>貼付用シート!Print_Area</vt:lpstr>
    </vt:vector>
  </TitlesOfParts>
  <Manager/>
  <Company>tmd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tmd</dc:creator>
  <cp:keywords/>
  <dc:description/>
  <cp:lastModifiedBy>Administrator</cp:lastModifiedBy>
  <cp:revision/>
  <cp:lastPrinted>2025-03-05T06:22:43Z</cp:lastPrinted>
  <dcterms:created xsi:type="dcterms:W3CDTF">2014-09-03T05:57:58Z</dcterms:created>
  <dcterms:modified xsi:type="dcterms:W3CDTF">2025-04-14T01:48:12Z</dcterms:modified>
  <cp:category/>
  <cp:contentStatus/>
</cp:coreProperties>
</file>